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5200" windowHeight="11610" tabRatio="819"/>
  </bookViews>
  <sheets>
    <sheet name="Input and Output" sheetId="28" r:id="rId1"/>
    <sheet name="Tornado" sheetId="30" r:id="rId2"/>
    <sheet name="Energy &amp; capacity gap" sheetId="24" r:id="rId3"/>
    <sheet name="Low LF - portfolio" sheetId="22" r:id="rId4"/>
    <sheet name="Low LF - portfolio costs" sheetId="5" r:id="rId5"/>
    <sheet name="Low LF - NPV DSM" sheetId="6" r:id="rId6"/>
    <sheet name="Low LF - NPV Wind" sheetId="26" r:id="rId7"/>
    <sheet name="Med LF - portfolio" sheetId="21" r:id="rId8"/>
    <sheet name="Med LF - portfolio costs" sheetId="4" r:id="rId9"/>
    <sheet name="Med LF - NPV DSM" sheetId="1" r:id="rId10"/>
    <sheet name="Med LF - NPV Wind-Geo" sheetId="25" r:id="rId11"/>
    <sheet name="High LF - portfolio" sheetId="17" r:id="rId12"/>
    <sheet name="High LF - portfolio costs" sheetId="7" r:id="rId13"/>
    <sheet name="High LF - NPV DSM" sheetId="8" r:id="rId14"/>
    <sheet name="High LF - NPV Wind-Geo" sheetId="27" r:id="rId15"/>
    <sheet name="Sensitivity Data" sheetId="29" r:id="rId16"/>
  </sheets>
  <definedNames>
    <definedName name="_xlnm.Print_Area" localSheetId="2">'Energy &amp; capacity gap'!$C$1:$V$50</definedName>
    <definedName name="_xlnm.Print_Area" localSheetId="11">'High LF - portfolio'!$C$2:$Z$65</definedName>
    <definedName name="_xlnm.Print_Area" localSheetId="3">'Low LF - portfolio'!$C$2:$AC$47</definedName>
    <definedName name="_xlnm.Print_Area" localSheetId="7">'Med LF - portfolio'!$C$2:$Z$63</definedName>
  </definedNames>
  <calcPr calcId="162913" iterate="1"/>
  <fileRecoveryPr autoRecover="0"/>
</workbook>
</file>

<file path=xl/calcChain.xml><?xml version="1.0" encoding="utf-8"?>
<calcChain xmlns="http://schemas.openxmlformats.org/spreadsheetml/2006/main">
  <c r="I5" i="27" l="1"/>
  <c r="J22" i="5" l="1"/>
  <c r="J26" i="4" l="1"/>
  <c r="D44" i="4" l="1"/>
  <c r="D45" i="4"/>
  <c r="D43" i="4"/>
  <c r="K28" i="4"/>
  <c r="L28" i="4"/>
  <c r="M28" i="4"/>
  <c r="N28" i="4"/>
  <c r="O28" i="4"/>
  <c r="P28" i="4"/>
  <c r="Q28" i="4"/>
  <c r="R28" i="4"/>
  <c r="S28" i="4"/>
  <c r="T28" i="4"/>
  <c r="U28" i="4"/>
  <c r="V28" i="4"/>
  <c r="J28" i="4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J24" i="5"/>
  <c r="B11" i="27"/>
  <c r="B11" i="25"/>
  <c r="B11" i="26"/>
  <c r="D40" i="5"/>
  <c r="D41" i="5"/>
  <c r="D39" i="5"/>
  <c r="D35" i="5"/>
  <c r="D36" i="5"/>
  <c r="D34" i="5"/>
  <c r="D25" i="5"/>
  <c r="D26" i="5"/>
  <c r="D24" i="5"/>
  <c r="D20" i="5"/>
  <c r="D21" i="5"/>
  <c r="D19" i="5"/>
  <c r="D13" i="5"/>
  <c r="D14" i="5"/>
  <c r="D12" i="5"/>
  <c r="D51" i="7"/>
  <c r="D47" i="7"/>
  <c r="D44" i="7"/>
  <c r="D43" i="7"/>
  <c r="D31" i="7"/>
  <c r="D28" i="7"/>
  <c r="D23" i="7"/>
  <c r="D24" i="7"/>
  <c r="D22" i="7"/>
  <c r="D19" i="7"/>
  <c r="D20" i="7"/>
  <c r="D18" i="7"/>
  <c r="D19" i="4"/>
  <c r="D55" i="4"/>
  <c r="D54" i="4"/>
  <c r="D52" i="4"/>
  <c r="D51" i="4"/>
  <c r="D31" i="4"/>
  <c r="D30" i="4"/>
  <c r="D26" i="4"/>
  <c r="D25" i="4"/>
  <c r="D20" i="4"/>
  <c r="D21" i="4"/>
  <c r="D61" i="7"/>
  <c r="D16" i="7"/>
  <c r="D15" i="7"/>
  <c r="D13" i="7"/>
  <c r="D12" i="7"/>
  <c r="D62" i="4"/>
  <c r="D16" i="4"/>
  <c r="D15" i="4"/>
  <c r="D13" i="4"/>
  <c r="D12" i="4"/>
  <c r="E10" i="30" l="1"/>
  <c r="C10" i="30"/>
  <c r="E33" i="29" l="1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32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10" i="29"/>
  <c r="C47" i="29"/>
  <c r="C48" i="29"/>
  <c r="C25" i="29"/>
  <c r="C26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9" i="29"/>
  <c r="C50" i="29"/>
  <c r="C51" i="29"/>
  <c r="C32" i="29"/>
  <c r="C14" i="29"/>
  <c r="C17" i="29"/>
  <c r="C22" i="29"/>
  <c r="C27" i="29"/>
  <c r="C28" i="29"/>
  <c r="C29" i="29"/>
  <c r="C23" i="29"/>
  <c r="C20" i="29"/>
  <c r="C24" i="29"/>
  <c r="C18" i="29"/>
  <c r="C16" i="29"/>
  <c r="C15" i="29"/>
  <c r="C11" i="29"/>
  <c r="C10" i="29"/>
  <c r="C19" i="29" l="1"/>
  <c r="C21" i="29"/>
  <c r="C13" i="29"/>
  <c r="C3" i="30" l="1"/>
  <c r="J54" i="26"/>
  <c r="J62" i="25"/>
  <c r="E12" i="30"/>
  <c r="F12" i="30" s="1"/>
  <c r="C12" i="30"/>
  <c r="D12" i="30" s="1"/>
  <c r="E11" i="30"/>
  <c r="F11" i="30" s="1"/>
  <c r="C11" i="30"/>
  <c r="D11" i="30" s="1"/>
  <c r="E8" i="30"/>
  <c r="F8" i="30" s="1"/>
  <c r="C8" i="30"/>
  <c r="D8" i="30" s="1"/>
  <c r="E9" i="30"/>
  <c r="F9" i="30" s="1"/>
  <c r="C9" i="30"/>
  <c r="D9" i="30" s="1"/>
  <c r="E7" i="30"/>
  <c r="F7" i="30" s="1"/>
  <c r="C7" i="30"/>
  <c r="D7" i="30" s="1"/>
  <c r="E6" i="30"/>
  <c r="F6" i="30" s="1"/>
  <c r="C6" i="30"/>
  <c r="D6" i="30" s="1"/>
  <c r="C5" i="29"/>
  <c r="C4" i="29"/>
  <c r="F10" i="30" l="1"/>
  <c r="D10" i="30"/>
  <c r="D64" i="7"/>
  <c r="D64" i="4"/>
  <c r="D49" i="5"/>
  <c r="S42" i="24"/>
  <c r="T42" i="24" s="1"/>
  <c r="U42" i="24" s="1"/>
  <c r="V42" i="24" s="1"/>
  <c r="W42" i="24" s="1"/>
  <c r="X42" i="24" s="1"/>
  <c r="Y42" i="24" s="1"/>
  <c r="Z42" i="24" s="1"/>
  <c r="AA42" i="24" s="1"/>
  <c r="R42" i="24"/>
  <c r="G10" i="24" l="1"/>
  <c r="H10" i="24"/>
  <c r="C56" i="7"/>
  <c r="CC12" i="5"/>
  <c r="G25" i="5"/>
  <c r="G26" i="5"/>
  <c r="CD12" i="5" s="1"/>
  <c r="G24" i="5"/>
  <c r="CB12" i="5" s="1"/>
  <c r="P34" i="4"/>
  <c r="AJ32" i="21"/>
  <c r="C29" i="5"/>
  <c r="AJ30" i="17" l="1"/>
  <c r="AO291" i="8" s="1"/>
  <c r="L30" i="17"/>
  <c r="M30" i="17"/>
  <c r="R291" i="8" s="1"/>
  <c r="N30" i="17"/>
  <c r="O30" i="17"/>
  <c r="T291" i="8" s="1"/>
  <c r="P30" i="17"/>
  <c r="U291" i="8" s="1"/>
  <c r="Q30" i="17"/>
  <c r="V291" i="8" s="1"/>
  <c r="R30" i="17"/>
  <c r="S30" i="17"/>
  <c r="X291" i="8" s="1"/>
  <c r="T30" i="17"/>
  <c r="Y291" i="8" s="1"/>
  <c r="U30" i="17"/>
  <c r="Z291" i="8" s="1"/>
  <c r="V30" i="17"/>
  <c r="W30" i="17"/>
  <c r="AB291" i="8" s="1"/>
  <c r="X30" i="17"/>
  <c r="AC291" i="8" s="1"/>
  <c r="Y30" i="17"/>
  <c r="AD291" i="8" s="1"/>
  <c r="Z30" i="17"/>
  <c r="AA30" i="17"/>
  <c r="AF291" i="8" s="1"/>
  <c r="AB30" i="17"/>
  <c r="AG291" i="8" s="1"/>
  <c r="AC30" i="17"/>
  <c r="AH291" i="8" s="1"/>
  <c r="AD30" i="17"/>
  <c r="AE30" i="17"/>
  <c r="AJ291" i="8" s="1"/>
  <c r="AF30" i="17"/>
  <c r="AK291" i="8" s="1"/>
  <c r="AG30" i="17"/>
  <c r="AL291" i="8" s="1"/>
  <c r="AH30" i="17"/>
  <c r="AI30" i="17"/>
  <c r="AN291" i="8" s="1"/>
  <c r="AK30" i="17"/>
  <c r="AP291" i="8" s="1"/>
  <c r="AQ291" i="8" s="1"/>
  <c r="AR291" i="8" s="1"/>
  <c r="AS291" i="8" s="1"/>
  <c r="AT291" i="8" s="1"/>
  <c r="AU291" i="8" s="1"/>
  <c r="AV291" i="8" s="1"/>
  <c r="AW291" i="8" s="1"/>
  <c r="AX291" i="8" s="1"/>
  <c r="AY291" i="8" s="1"/>
  <c r="AZ291" i="8" s="1"/>
  <c r="BA291" i="8" s="1"/>
  <c r="BB291" i="8" s="1"/>
  <c r="BC291" i="8" s="1"/>
  <c r="BD291" i="8" s="1"/>
  <c r="BE291" i="8" s="1"/>
  <c r="BF291" i="8" s="1"/>
  <c r="BG291" i="8" s="1"/>
  <c r="BH291" i="8" s="1"/>
  <c r="BI291" i="8" s="1"/>
  <c r="BJ291" i="8" s="1"/>
  <c r="BK291" i="8" s="1"/>
  <c r="BL291" i="8" s="1"/>
  <c r="BM291" i="8" s="1"/>
  <c r="BN291" i="8" s="1"/>
  <c r="BO291" i="8" s="1"/>
  <c r="BP291" i="8" s="1"/>
  <c r="BQ291" i="8" s="1"/>
  <c r="BR291" i="8" s="1"/>
  <c r="BS291" i="8" s="1"/>
  <c r="BT291" i="8" s="1"/>
  <c r="BU291" i="8" s="1"/>
  <c r="BV291" i="8" s="1"/>
  <c r="BW291" i="8" s="1"/>
  <c r="BX291" i="8" s="1"/>
  <c r="BY291" i="8" s="1"/>
  <c r="BZ291" i="8" s="1"/>
  <c r="CA291" i="8" s="1"/>
  <c r="CB291" i="8" s="1"/>
  <c r="CC291" i="8" s="1"/>
  <c r="CD291" i="8" s="1"/>
  <c r="CE291" i="8" s="1"/>
  <c r="CF291" i="8" s="1"/>
  <c r="CG291" i="8" s="1"/>
  <c r="K30" i="17"/>
  <c r="P291" i="8" s="1"/>
  <c r="F30" i="17"/>
  <c r="K291" i="8" s="1"/>
  <c r="G30" i="17"/>
  <c r="L291" i="8" s="1"/>
  <c r="H30" i="17"/>
  <c r="I30" i="17"/>
  <c r="J30" i="17"/>
  <c r="E30" i="17"/>
  <c r="J291" i="8" s="1"/>
  <c r="AO29" i="21"/>
  <c r="AT305" i="1" s="1"/>
  <c r="AU305" i="1" s="1"/>
  <c r="AV305" i="1" s="1"/>
  <c r="AW305" i="1" s="1"/>
  <c r="AX305" i="1" s="1"/>
  <c r="AY305" i="1" s="1"/>
  <c r="AZ305" i="1" s="1"/>
  <c r="BA305" i="1" s="1"/>
  <c r="BB305" i="1" s="1"/>
  <c r="BC305" i="1" s="1"/>
  <c r="BD305" i="1" s="1"/>
  <c r="BE305" i="1" s="1"/>
  <c r="BF305" i="1" s="1"/>
  <c r="BG305" i="1" s="1"/>
  <c r="BH305" i="1" s="1"/>
  <c r="BI305" i="1" s="1"/>
  <c r="BJ305" i="1" s="1"/>
  <c r="BK305" i="1" s="1"/>
  <c r="BL305" i="1" s="1"/>
  <c r="BM305" i="1" s="1"/>
  <c r="BN305" i="1" s="1"/>
  <c r="BO305" i="1" s="1"/>
  <c r="BP305" i="1" s="1"/>
  <c r="BQ305" i="1" s="1"/>
  <c r="BR305" i="1" s="1"/>
  <c r="BS305" i="1" s="1"/>
  <c r="BT305" i="1" s="1"/>
  <c r="BU305" i="1" s="1"/>
  <c r="BV305" i="1" s="1"/>
  <c r="BW305" i="1" s="1"/>
  <c r="BX305" i="1" s="1"/>
  <c r="BY305" i="1" s="1"/>
  <c r="BZ305" i="1" s="1"/>
  <c r="CA305" i="1" s="1"/>
  <c r="CB305" i="1" s="1"/>
  <c r="CC305" i="1" s="1"/>
  <c r="CD305" i="1" s="1"/>
  <c r="CE305" i="1" s="1"/>
  <c r="CF305" i="1" s="1"/>
  <c r="CG305" i="1" s="1"/>
  <c r="P29" i="21"/>
  <c r="U305" i="1" s="1"/>
  <c r="Q29" i="21"/>
  <c r="V305" i="1" s="1"/>
  <c r="R29" i="21"/>
  <c r="W305" i="1" s="1"/>
  <c r="S29" i="21"/>
  <c r="X305" i="1" s="1"/>
  <c r="T29" i="21"/>
  <c r="Y305" i="1" s="1"/>
  <c r="U29" i="21"/>
  <c r="Z305" i="1" s="1"/>
  <c r="V29" i="21"/>
  <c r="AA305" i="1" s="1"/>
  <c r="W29" i="21"/>
  <c r="AB305" i="1" s="1"/>
  <c r="X29" i="21"/>
  <c r="AC305" i="1" s="1"/>
  <c r="Y29" i="21"/>
  <c r="AD305" i="1" s="1"/>
  <c r="Z29" i="21"/>
  <c r="AE305" i="1" s="1"/>
  <c r="AA29" i="21"/>
  <c r="AF305" i="1" s="1"/>
  <c r="AB29" i="21"/>
  <c r="AG305" i="1" s="1"/>
  <c r="AC29" i="21"/>
  <c r="AH305" i="1" s="1"/>
  <c r="AD29" i="21"/>
  <c r="AI305" i="1" s="1"/>
  <c r="AE29" i="21"/>
  <c r="AJ305" i="1" s="1"/>
  <c r="AF29" i="21"/>
  <c r="AK305" i="1" s="1"/>
  <c r="AG29" i="21"/>
  <c r="AL305" i="1" s="1"/>
  <c r="AH29" i="21"/>
  <c r="AM305" i="1" s="1"/>
  <c r="AI29" i="21"/>
  <c r="AN305" i="1" s="1"/>
  <c r="AJ29" i="21"/>
  <c r="AO305" i="1" s="1"/>
  <c r="AK29" i="21"/>
  <c r="AP305" i="1" s="1"/>
  <c r="AL29" i="21"/>
  <c r="AQ305" i="1" s="1"/>
  <c r="AM29" i="21"/>
  <c r="AR305" i="1" s="1"/>
  <c r="AN29" i="21"/>
  <c r="AS305" i="1" s="1"/>
  <c r="O29" i="21"/>
  <c r="T305" i="1" s="1"/>
  <c r="L29" i="21"/>
  <c r="Q305" i="1" s="1"/>
  <c r="M29" i="21"/>
  <c r="R305" i="1" s="1"/>
  <c r="N29" i="21"/>
  <c r="S305" i="1" s="1"/>
  <c r="K29" i="21"/>
  <c r="P305" i="1" s="1"/>
  <c r="F29" i="21"/>
  <c r="K305" i="1" s="1"/>
  <c r="G29" i="21"/>
  <c r="L305" i="1" s="1"/>
  <c r="H29" i="21"/>
  <c r="M305" i="1" s="1"/>
  <c r="I29" i="21"/>
  <c r="N305" i="1" s="1"/>
  <c r="J29" i="21"/>
  <c r="O305" i="1" s="1"/>
  <c r="E29" i="21"/>
  <c r="J305" i="1" s="1"/>
  <c r="AD23" i="22"/>
  <c r="AE23" i="22"/>
  <c r="AJ293" i="6" s="1"/>
  <c r="AF23" i="22"/>
  <c r="AG23" i="22"/>
  <c r="AH23" i="22"/>
  <c r="AI23" i="22"/>
  <c r="AN293" i="6" s="1"/>
  <c r="AJ23" i="22"/>
  <c r="AK23" i="22"/>
  <c r="AL23" i="22"/>
  <c r="AM23" i="22"/>
  <c r="AR293" i="6" s="1"/>
  <c r="AN23" i="22"/>
  <c r="AO23" i="22"/>
  <c r="AP23" i="22"/>
  <c r="AQ23" i="22"/>
  <c r="AV293" i="6" s="1"/>
  <c r="AR23" i="22"/>
  <c r="AS23" i="22"/>
  <c r="AT23" i="22"/>
  <c r="AU23" i="22"/>
  <c r="AZ293" i="6" s="1"/>
  <c r="AV23" i="22"/>
  <c r="AW23" i="22"/>
  <c r="AX23" i="22"/>
  <c r="AY23" i="22"/>
  <c r="BD293" i="6" s="1"/>
  <c r="BE293" i="6" s="1"/>
  <c r="BF293" i="6" s="1"/>
  <c r="BG293" i="6" s="1"/>
  <c r="BH293" i="6" s="1"/>
  <c r="BI293" i="6" s="1"/>
  <c r="BJ293" i="6" s="1"/>
  <c r="BK293" i="6" s="1"/>
  <c r="BL293" i="6" s="1"/>
  <c r="BM293" i="6" s="1"/>
  <c r="BN293" i="6" s="1"/>
  <c r="BO293" i="6" s="1"/>
  <c r="BP293" i="6" s="1"/>
  <c r="BQ293" i="6" s="1"/>
  <c r="BR293" i="6" s="1"/>
  <c r="BS293" i="6" s="1"/>
  <c r="BT293" i="6" s="1"/>
  <c r="BU293" i="6" s="1"/>
  <c r="BV293" i="6" s="1"/>
  <c r="BW293" i="6" s="1"/>
  <c r="BX293" i="6" s="1"/>
  <c r="BY293" i="6" s="1"/>
  <c r="BZ293" i="6" s="1"/>
  <c r="CA293" i="6" s="1"/>
  <c r="CB293" i="6" s="1"/>
  <c r="CC293" i="6" s="1"/>
  <c r="CD293" i="6" s="1"/>
  <c r="CE293" i="6" s="1"/>
  <c r="CF293" i="6" s="1"/>
  <c r="CG293" i="6" s="1"/>
  <c r="AC23" i="22"/>
  <c r="AH293" i="6" s="1"/>
  <c r="AB23" i="22"/>
  <c r="AA23" i="22"/>
  <c r="Z23" i="22"/>
  <c r="AE293" i="6" s="1"/>
  <c r="Y23" i="22"/>
  <c r="AD293" i="6" s="1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E23" i="22"/>
  <c r="K293" i="6"/>
  <c r="L293" i="6"/>
  <c r="M293" i="6"/>
  <c r="N293" i="6"/>
  <c r="O293" i="6"/>
  <c r="P293" i="6"/>
  <c r="Q293" i="6"/>
  <c r="R293" i="6"/>
  <c r="S293" i="6"/>
  <c r="T293" i="6"/>
  <c r="U293" i="6"/>
  <c r="V293" i="6"/>
  <c r="W293" i="6"/>
  <c r="X293" i="6"/>
  <c r="Y293" i="6"/>
  <c r="Z293" i="6"/>
  <c r="AA293" i="6"/>
  <c r="AB293" i="6"/>
  <c r="AC293" i="6"/>
  <c r="AF293" i="6"/>
  <c r="AG293" i="6"/>
  <c r="AI293" i="6"/>
  <c r="AK293" i="6"/>
  <c r="AL293" i="6"/>
  <c r="AM293" i="6"/>
  <c r="AO293" i="6"/>
  <c r="AP293" i="6"/>
  <c r="AQ293" i="6"/>
  <c r="AS293" i="6"/>
  <c r="AT293" i="6"/>
  <c r="AU293" i="6"/>
  <c r="AW293" i="6"/>
  <c r="AX293" i="6"/>
  <c r="AY293" i="6"/>
  <c r="BA293" i="6"/>
  <c r="BB293" i="6"/>
  <c r="BC293" i="6"/>
  <c r="J293" i="6"/>
  <c r="AJ21" i="22"/>
  <c r="AN21" i="22"/>
  <c r="AR21" i="22"/>
  <c r="AV21" i="22"/>
  <c r="AI18" i="22"/>
  <c r="AI21" i="22" s="1"/>
  <c r="AJ18" i="22"/>
  <c r="AK18" i="22"/>
  <c r="AK21" i="22" s="1"/>
  <c r="AL18" i="22"/>
  <c r="AL21" i="22" s="1"/>
  <c r="AM18" i="22"/>
  <c r="AM21" i="22" s="1"/>
  <c r="AN18" i="22"/>
  <c r="AO18" i="22"/>
  <c r="AO21" i="22" s="1"/>
  <c r="AP18" i="22"/>
  <c r="AP21" i="22" s="1"/>
  <c r="AQ18" i="22"/>
  <c r="AQ21" i="22" s="1"/>
  <c r="AR18" i="22"/>
  <c r="AS18" i="22"/>
  <c r="AS21" i="22" s="1"/>
  <c r="AT18" i="22"/>
  <c r="AT21" i="22" s="1"/>
  <c r="AU18" i="22"/>
  <c r="AU21" i="22" s="1"/>
  <c r="AV18" i="22"/>
  <c r="AW18" i="22"/>
  <c r="AW21" i="22" s="1"/>
  <c r="AX18" i="22"/>
  <c r="AX21" i="22" s="1"/>
  <c r="AY18" i="22"/>
  <c r="AY21" i="22" s="1"/>
  <c r="AM291" i="8" l="1"/>
  <c r="AI291" i="8"/>
  <c r="AE291" i="8"/>
  <c r="AA291" i="8"/>
  <c r="W291" i="8"/>
  <c r="S291" i="8"/>
  <c r="O291" i="8"/>
  <c r="N291" i="8"/>
  <c r="Q291" i="8"/>
  <c r="M291" i="8"/>
  <c r="K31" i="7"/>
  <c r="J31" i="7"/>
  <c r="K26" i="4"/>
  <c r="L26" i="4"/>
  <c r="M26" i="4"/>
  <c r="N26" i="4"/>
  <c r="O26" i="4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B37" i="22"/>
  <c r="AB38" i="22" s="1"/>
  <c r="AC37" i="22"/>
  <c r="AC38" i="22" s="1"/>
  <c r="AD37" i="22"/>
  <c r="AD38" i="22" s="1"/>
  <c r="AE37" i="22"/>
  <c r="AE38" i="22" s="1"/>
  <c r="AF37" i="22"/>
  <c r="AF38" i="22" s="1"/>
  <c r="AG37" i="22"/>
  <c r="AG38" i="22" s="1"/>
  <c r="AH37" i="22"/>
  <c r="AH38" i="22" s="1"/>
  <c r="AI37" i="22"/>
  <c r="AI38" i="22" s="1"/>
  <c r="AJ37" i="22"/>
  <c r="AJ38" i="22" s="1"/>
  <c r="AJ40" i="22" s="1"/>
  <c r="AK37" i="22"/>
  <c r="AK38" i="22" s="1"/>
  <c r="AK40" i="22" s="1"/>
  <c r="AL37" i="22"/>
  <c r="AL38" i="22" s="1"/>
  <c r="AL40" i="22" s="1"/>
  <c r="AM37" i="22"/>
  <c r="AM38" i="22" s="1"/>
  <c r="AM40" i="22" s="1"/>
  <c r="AN37" i="22"/>
  <c r="AN38" i="22" s="1"/>
  <c r="AN40" i="22" s="1"/>
  <c r="AO37" i="22"/>
  <c r="AO38" i="22" s="1"/>
  <c r="AO40" i="22" s="1"/>
  <c r="AP37" i="22"/>
  <c r="AP38" i="22" s="1"/>
  <c r="AP40" i="22" s="1"/>
  <c r="AQ37" i="22"/>
  <c r="AQ38" i="22" s="1"/>
  <c r="AQ40" i="22" s="1"/>
  <c r="AR37" i="22"/>
  <c r="AR38" i="22" s="1"/>
  <c r="AR40" i="22" s="1"/>
  <c r="AS37" i="22"/>
  <c r="AS38" i="22" s="1"/>
  <c r="AS40" i="22" s="1"/>
  <c r="AT37" i="22"/>
  <c r="AT38" i="22" s="1"/>
  <c r="AT40" i="22" s="1"/>
  <c r="AU37" i="22"/>
  <c r="AU38" i="22" s="1"/>
  <c r="AU40" i="22" s="1"/>
  <c r="AV37" i="22"/>
  <c r="AV38" i="22" s="1"/>
  <c r="AW37" i="22"/>
  <c r="AW38" i="22" s="1"/>
  <c r="AA37" i="22"/>
  <c r="AA38" i="22" s="1"/>
  <c r="Z37" i="22"/>
  <c r="Z38" i="22" s="1"/>
  <c r="Y37" i="22"/>
  <c r="Y38" i="22" s="1"/>
  <c r="L51" i="17"/>
  <c r="L52" i="17" s="1"/>
  <c r="M51" i="17"/>
  <c r="M52" i="17" s="1"/>
  <c r="N51" i="17"/>
  <c r="N52" i="17" s="1"/>
  <c r="O51" i="17"/>
  <c r="O52" i="17" s="1"/>
  <c r="P51" i="17"/>
  <c r="P52" i="17" s="1"/>
  <c r="Q51" i="17"/>
  <c r="Q52" i="17" s="1"/>
  <c r="R51" i="17"/>
  <c r="R52" i="17" s="1"/>
  <c r="S51" i="17"/>
  <c r="S52" i="17" s="1"/>
  <c r="T51" i="17"/>
  <c r="T52" i="17" s="1"/>
  <c r="U51" i="17"/>
  <c r="U52" i="17" s="1"/>
  <c r="V51" i="17"/>
  <c r="V52" i="17" s="1"/>
  <c r="W51" i="17"/>
  <c r="W52" i="17" s="1"/>
  <c r="X51" i="17"/>
  <c r="X52" i="17" s="1"/>
  <c r="Y51" i="17"/>
  <c r="Y52" i="17" s="1"/>
  <c r="Z51" i="17"/>
  <c r="Z52" i="17" s="1"/>
  <c r="AA51" i="17"/>
  <c r="AA52" i="17" s="1"/>
  <c r="AB51" i="17"/>
  <c r="AB52" i="17" s="1"/>
  <c r="AC51" i="17"/>
  <c r="AC52" i="17" s="1"/>
  <c r="AD51" i="17"/>
  <c r="AD52" i="17" s="1"/>
  <c r="AE51" i="17"/>
  <c r="AE52" i="17" s="1"/>
  <c r="AF51" i="17"/>
  <c r="AF52" i="17" s="1"/>
  <c r="AG51" i="17"/>
  <c r="AG52" i="17" s="1"/>
  <c r="AH51" i="17"/>
  <c r="AH52" i="17" s="1"/>
  <c r="AI51" i="17"/>
  <c r="AI52" i="17" s="1"/>
  <c r="AJ51" i="17"/>
  <c r="AJ52" i="17" s="1"/>
  <c r="AK51" i="17"/>
  <c r="AK52" i="17" s="1"/>
  <c r="K51" i="17"/>
  <c r="K52" i="17" s="1"/>
  <c r="O44" i="4"/>
  <c r="L51" i="21"/>
  <c r="L52" i="21" s="1"/>
  <c r="M51" i="21"/>
  <c r="M52" i="21" s="1"/>
  <c r="N51" i="21"/>
  <c r="N52" i="21" s="1"/>
  <c r="O51" i="21"/>
  <c r="O52" i="21" s="1"/>
  <c r="P51" i="21"/>
  <c r="P52" i="21" s="1"/>
  <c r="Q51" i="21"/>
  <c r="Q52" i="21" s="1"/>
  <c r="R51" i="21"/>
  <c r="R52" i="21" s="1"/>
  <c r="S51" i="21"/>
  <c r="S52" i="21" s="1"/>
  <c r="T51" i="21"/>
  <c r="T52" i="21" s="1"/>
  <c r="U51" i="21"/>
  <c r="U52" i="21" s="1"/>
  <c r="V51" i="21"/>
  <c r="V52" i="21" s="1"/>
  <c r="W51" i="21"/>
  <c r="W52" i="21" s="1"/>
  <c r="X51" i="21"/>
  <c r="X52" i="21" s="1"/>
  <c r="Y51" i="21"/>
  <c r="Y52" i="21" s="1"/>
  <c r="Z51" i="21"/>
  <c r="Z52" i="21" s="1"/>
  <c r="AA51" i="21"/>
  <c r="AA52" i="21" s="1"/>
  <c r="AB51" i="21"/>
  <c r="AB52" i="21" s="1"/>
  <c r="AC51" i="21"/>
  <c r="AC52" i="21" s="1"/>
  <c r="AD51" i="21"/>
  <c r="AD52" i="21" s="1"/>
  <c r="AE51" i="21"/>
  <c r="AE52" i="21" s="1"/>
  <c r="AF51" i="21"/>
  <c r="AF52" i="21" s="1"/>
  <c r="AG51" i="21"/>
  <c r="AG52" i="21" s="1"/>
  <c r="AH51" i="21"/>
  <c r="AH52" i="21" s="1"/>
  <c r="AI51" i="21"/>
  <c r="AI52" i="21" s="1"/>
  <c r="AJ51" i="21"/>
  <c r="AJ52" i="21" s="1"/>
  <c r="AK51" i="21"/>
  <c r="AK52" i="21" s="1"/>
  <c r="AL51" i="21"/>
  <c r="AL52" i="21" s="1"/>
  <c r="AM51" i="21"/>
  <c r="AM52" i="21" s="1"/>
  <c r="AN51" i="21"/>
  <c r="AN52" i="21" s="1"/>
  <c r="AO51" i="21"/>
  <c r="AO52" i="21" s="1"/>
  <c r="K51" i="21"/>
  <c r="K52" i="21" s="1"/>
  <c r="F31" i="7" l="1"/>
  <c r="F24" i="7"/>
  <c r="F20" i="7"/>
  <c r="E40" i="5"/>
  <c r="G40" i="5" s="1"/>
  <c r="E41" i="5"/>
  <c r="G41" i="5" s="1"/>
  <c r="E39" i="5"/>
  <c r="G39" i="5" s="1"/>
  <c r="G36" i="5"/>
  <c r="G35" i="5"/>
  <c r="G34" i="5"/>
  <c r="G14" i="5"/>
  <c r="AF12" i="5" s="1"/>
  <c r="G13" i="5"/>
  <c r="AE12" i="5" s="1"/>
  <c r="G12" i="5"/>
  <c r="AD12" i="5" s="1"/>
  <c r="AJ18" i="5" l="1"/>
  <c r="AJ22" i="5" s="1"/>
  <c r="BC18" i="5"/>
  <c r="BC22" i="5" s="1"/>
  <c r="BD18" i="5"/>
  <c r="BD22" i="5" s="1"/>
  <c r="BF18" i="5"/>
  <c r="BF22" i="5" s="1"/>
  <c r="BJ18" i="5"/>
  <c r="BJ22" i="5" s="1"/>
  <c r="BN18" i="5"/>
  <c r="BN22" i="5" s="1"/>
  <c r="BR18" i="5"/>
  <c r="BR22" i="5" s="1"/>
  <c r="BV18" i="5"/>
  <c r="BV22" i="5" s="1"/>
  <c r="BZ18" i="5"/>
  <c r="BZ22" i="5" s="1"/>
  <c r="CD18" i="5"/>
  <c r="CD22" i="5" s="1"/>
  <c r="BE18" i="5"/>
  <c r="BE22" i="5" s="1"/>
  <c r="BG18" i="5"/>
  <c r="BG22" i="5" s="1"/>
  <c r="BK18" i="5"/>
  <c r="BK22" i="5" s="1"/>
  <c r="BO18" i="5"/>
  <c r="BO22" i="5" s="1"/>
  <c r="BS18" i="5"/>
  <c r="BS22" i="5" s="1"/>
  <c r="BW18" i="5"/>
  <c r="BW22" i="5" s="1"/>
  <c r="CA18" i="5"/>
  <c r="CA22" i="5" s="1"/>
  <c r="CE18" i="5"/>
  <c r="CE22" i="5" s="1"/>
  <c r="BH18" i="5"/>
  <c r="BH22" i="5" s="1"/>
  <c r="BL18" i="5"/>
  <c r="BL22" i="5" s="1"/>
  <c r="BP18" i="5"/>
  <c r="BP22" i="5" s="1"/>
  <c r="BT18" i="5"/>
  <c r="BT22" i="5" s="1"/>
  <c r="BX18" i="5"/>
  <c r="BX22" i="5" s="1"/>
  <c r="CB18" i="5"/>
  <c r="CB22" i="5" s="1"/>
  <c r="CF18" i="5"/>
  <c r="CF22" i="5" s="1"/>
  <c r="BI18" i="5"/>
  <c r="BI22" i="5" s="1"/>
  <c r="BM18" i="5"/>
  <c r="BM22" i="5" s="1"/>
  <c r="BQ18" i="5"/>
  <c r="BQ22" i="5" s="1"/>
  <c r="BU18" i="5"/>
  <c r="BU22" i="5" s="1"/>
  <c r="BY18" i="5"/>
  <c r="BY22" i="5" s="1"/>
  <c r="CC18" i="5"/>
  <c r="CC22" i="5" s="1"/>
  <c r="CG18" i="5"/>
  <c r="CG22" i="5" s="1"/>
  <c r="AF18" i="5"/>
  <c r="AF22" i="5" s="1"/>
  <c r="AY18" i="5"/>
  <c r="AY22" i="5" s="1"/>
  <c r="AU18" i="5"/>
  <c r="AU22" i="5" s="1"/>
  <c r="AQ18" i="5"/>
  <c r="AQ22" i="5" s="1"/>
  <c r="AM18" i="5"/>
  <c r="AM22" i="5" s="1"/>
  <c r="AI18" i="5"/>
  <c r="AI22" i="5" s="1"/>
  <c r="BB18" i="5"/>
  <c r="BB22" i="5" s="1"/>
  <c r="AX18" i="5"/>
  <c r="AX22" i="5" s="1"/>
  <c r="AT18" i="5"/>
  <c r="AT22" i="5" s="1"/>
  <c r="AP18" i="5"/>
  <c r="AP22" i="5" s="1"/>
  <c r="AL18" i="5"/>
  <c r="AL22" i="5" s="1"/>
  <c r="AH18" i="5"/>
  <c r="AH22" i="5" s="1"/>
  <c r="AD18" i="5"/>
  <c r="BA18" i="5"/>
  <c r="BA22" i="5" s="1"/>
  <c r="AW18" i="5"/>
  <c r="AW22" i="5" s="1"/>
  <c r="AS18" i="5"/>
  <c r="AS22" i="5" s="1"/>
  <c r="AO18" i="5"/>
  <c r="AO22" i="5" s="1"/>
  <c r="AK18" i="5"/>
  <c r="AK22" i="5" s="1"/>
  <c r="AG18" i="5"/>
  <c r="AG22" i="5" s="1"/>
  <c r="AE18" i="5"/>
  <c r="AZ18" i="5"/>
  <c r="AZ22" i="5" s="1"/>
  <c r="AV18" i="5"/>
  <c r="AV22" i="5" s="1"/>
  <c r="AR18" i="5"/>
  <c r="AR22" i="5" s="1"/>
  <c r="AN18" i="5"/>
  <c r="AN22" i="5" s="1"/>
  <c r="T49" i="24"/>
  <c r="U49" i="24"/>
  <c r="V49" i="24"/>
  <c r="W49" i="24"/>
  <c r="X49" i="24"/>
  <c r="Y49" i="24"/>
  <c r="Z49" i="24"/>
  <c r="AA49" i="24"/>
  <c r="AB49" i="24"/>
  <c r="AC49" i="24"/>
  <c r="AD49" i="24"/>
  <c r="AE49" i="24"/>
  <c r="AF49" i="24"/>
  <c r="AG49" i="24"/>
  <c r="AH49" i="24"/>
  <c r="AI49" i="24"/>
  <c r="AJ49" i="24"/>
  <c r="AK49" i="24"/>
  <c r="AL49" i="24"/>
  <c r="AM49" i="24"/>
  <c r="AN49" i="24"/>
  <c r="AO49" i="24"/>
  <c r="AP49" i="24"/>
  <c r="AQ49" i="24"/>
  <c r="AR49" i="24"/>
  <c r="AS49" i="24"/>
  <c r="AT49" i="24"/>
  <c r="AU49" i="24"/>
  <c r="AV49" i="24"/>
  <c r="AW49" i="24"/>
  <c r="AX49" i="24"/>
  <c r="AY49" i="24"/>
  <c r="AZ49" i="24"/>
  <c r="BA49" i="24"/>
  <c r="BB49" i="24"/>
  <c r="BC49" i="24"/>
  <c r="BD49" i="24"/>
  <c r="BE49" i="24"/>
  <c r="BF49" i="24"/>
  <c r="BG49" i="24"/>
  <c r="BH49" i="24"/>
  <c r="BI49" i="24"/>
  <c r="BJ49" i="24"/>
  <c r="BK49" i="24"/>
  <c r="BL49" i="24"/>
  <c r="BM49" i="24"/>
  <c r="BN49" i="24"/>
  <c r="BO49" i="24"/>
  <c r="BP49" i="24"/>
  <c r="BQ49" i="24"/>
  <c r="BR49" i="24"/>
  <c r="BS49" i="24"/>
  <c r="BT49" i="24"/>
  <c r="BU49" i="24"/>
  <c r="BV49" i="24"/>
  <c r="BW49" i="24"/>
  <c r="S49" i="24"/>
  <c r="Q16" i="24"/>
  <c r="Q17" i="24" s="1"/>
  <c r="R17" i="24" s="1"/>
  <c r="P16" i="24"/>
  <c r="O16" i="24"/>
  <c r="N16" i="24"/>
  <c r="M16" i="24"/>
  <c r="M17" i="24" s="1"/>
  <c r="L16" i="24"/>
  <c r="K16" i="24"/>
  <c r="J16" i="24"/>
  <c r="I16" i="24"/>
  <c r="I17" i="24" s="1"/>
  <c r="H16" i="24"/>
  <c r="G16" i="24"/>
  <c r="F16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H32" i="24"/>
  <c r="H33" i="24" s="1"/>
  <c r="I32" i="24"/>
  <c r="J32" i="24"/>
  <c r="J33" i="24" s="1"/>
  <c r="K32" i="24"/>
  <c r="K33" i="24" s="1"/>
  <c r="L32" i="24"/>
  <c r="L33" i="24" s="1"/>
  <c r="M32" i="24"/>
  <c r="N32" i="24"/>
  <c r="N33" i="24" s="1"/>
  <c r="O32" i="24"/>
  <c r="O33" i="24" s="1"/>
  <c r="P32" i="24"/>
  <c r="P33" i="24" s="1"/>
  <c r="Q32" i="24"/>
  <c r="I33" i="24"/>
  <c r="M33" i="24"/>
  <c r="Q33" i="24"/>
  <c r="R33" i="24" s="1"/>
  <c r="F32" i="24"/>
  <c r="F33" i="24" s="1"/>
  <c r="G32" i="24"/>
  <c r="F17" i="24"/>
  <c r="G17" i="24"/>
  <c r="H17" i="24"/>
  <c r="J17" i="24"/>
  <c r="K17" i="24"/>
  <c r="L17" i="24"/>
  <c r="N17" i="24"/>
  <c r="O17" i="24"/>
  <c r="P17" i="24"/>
  <c r="G33" i="24"/>
  <c r="S33" i="24" l="1"/>
  <c r="W38" i="21"/>
  <c r="W42" i="21" s="1"/>
  <c r="W54" i="21" s="1"/>
  <c r="S17" i="24"/>
  <c r="W37" i="17"/>
  <c r="W41" i="17" s="1"/>
  <c r="W54" i="17" s="1"/>
  <c r="B15" i="27"/>
  <c r="B14" i="27"/>
  <c r="C11" i="27"/>
  <c r="B12" i="27"/>
  <c r="B9" i="27"/>
  <c r="B8" i="27"/>
  <c r="B7" i="27"/>
  <c r="B6" i="27"/>
  <c r="B5" i="27"/>
  <c r="B15" i="8"/>
  <c r="B14" i="8"/>
  <c r="C11" i="8"/>
  <c r="B12" i="8"/>
  <c r="B11" i="8"/>
  <c r="B9" i="8"/>
  <c r="B8" i="8"/>
  <c r="B7" i="8"/>
  <c r="B6" i="8"/>
  <c r="B5" i="8"/>
  <c r="B15" i="25"/>
  <c r="B14" i="25"/>
  <c r="B9" i="25"/>
  <c r="B6" i="25"/>
  <c r="B5" i="25"/>
  <c r="B15" i="1"/>
  <c r="B14" i="1"/>
  <c r="K307" i="1" s="1"/>
  <c r="C11" i="1"/>
  <c r="B12" i="1"/>
  <c r="B11" i="1"/>
  <c r="B9" i="1"/>
  <c r="B8" i="1"/>
  <c r="B7" i="1"/>
  <c r="B6" i="1"/>
  <c r="B5" i="1"/>
  <c r="B15" i="26"/>
  <c r="B14" i="26"/>
  <c r="B8" i="26"/>
  <c r="B7" i="26"/>
  <c r="B6" i="26"/>
  <c r="B5" i="26"/>
  <c r="B15" i="6"/>
  <c r="B14" i="6"/>
  <c r="C11" i="6"/>
  <c r="B12" i="6"/>
  <c r="B11" i="6"/>
  <c r="B8" i="6"/>
  <c r="B7" i="6"/>
  <c r="B6" i="6"/>
  <c r="B5" i="6"/>
  <c r="T17" i="24" l="1"/>
  <c r="X37" i="17"/>
  <c r="X41" i="17" s="1"/>
  <c r="X54" i="17" s="1"/>
  <c r="T33" i="24"/>
  <c r="X38" i="21"/>
  <c r="X42" i="21" s="1"/>
  <c r="X54" i="21" s="1"/>
  <c r="U33" i="24" l="1"/>
  <c r="Y38" i="21"/>
  <c r="Y42" i="21" s="1"/>
  <c r="Y54" i="21" s="1"/>
  <c r="U17" i="24"/>
  <c r="Y37" i="17"/>
  <c r="Y41" i="17" s="1"/>
  <c r="Y54" i="17" s="1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J10" i="7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J10" i="4"/>
  <c r="CB8" i="4"/>
  <c r="CC8" i="4" s="1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Q10" i="5"/>
  <c r="K10" i="5"/>
  <c r="L10" i="5"/>
  <c r="M10" i="5"/>
  <c r="N10" i="5"/>
  <c r="O10" i="5"/>
  <c r="P10" i="5"/>
  <c r="J10" i="5"/>
  <c r="J41" i="6" s="1"/>
  <c r="AK8" i="5"/>
  <c r="AK10" i="5" s="1"/>
  <c r="AL8" i="5" l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G10" i="5" s="1"/>
  <c r="V17" i="24"/>
  <c r="Z37" i="17"/>
  <c r="Z41" i="17" s="1"/>
  <c r="Z54" i="17" s="1"/>
  <c r="V33" i="24"/>
  <c r="Z38" i="21"/>
  <c r="Z42" i="21" s="1"/>
  <c r="Z54" i="21" s="1"/>
  <c r="CD8" i="4"/>
  <c r="CC10" i="4"/>
  <c r="BV10" i="5"/>
  <c r="BJ10" i="5"/>
  <c r="BA10" i="5"/>
  <c r="AW10" i="5"/>
  <c r="AS10" i="5"/>
  <c r="BB10" i="5"/>
  <c r="AP10" i="5"/>
  <c r="BL10" i="5"/>
  <c r="BH10" i="5"/>
  <c r="BD10" i="5"/>
  <c r="AV10" i="5"/>
  <c r="AR10" i="5"/>
  <c r="AN10" i="5"/>
  <c r="CB10" i="4"/>
  <c r="BR10" i="5"/>
  <c r="BF10" i="5"/>
  <c r="AX10" i="5"/>
  <c r="AL10" i="5"/>
  <c r="BW10" i="5"/>
  <c r="BO10" i="5"/>
  <c r="BK10" i="5"/>
  <c r="BG10" i="5"/>
  <c r="BC10" i="5"/>
  <c r="AY10" i="5"/>
  <c r="AU10" i="5"/>
  <c r="AQ10" i="5"/>
  <c r="AM10" i="5"/>
  <c r="J45" i="1"/>
  <c r="L40" i="27"/>
  <c r="M40" i="27"/>
  <c r="N40" i="27"/>
  <c r="O40" i="27"/>
  <c r="K40" i="27"/>
  <c r="L38" i="27"/>
  <c r="M38" i="27"/>
  <c r="N38" i="27"/>
  <c r="O38" i="27"/>
  <c r="K38" i="27"/>
  <c r="A29" i="27"/>
  <c r="A24" i="27"/>
  <c r="J18" i="27"/>
  <c r="J21" i="27" s="1"/>
  <c r="C12" i="27"/>
  <c r="C5" i="27"/>
  <c r="J39" i="8"/>
  <c r="L44" i="26"/>
  <c r="M44" i="26"/>
  <c r="N44" i="26"/>
  <c r="O44" i="26"/>
  <c r="P44" i="26"/>
  <c r="Q44" i="26"/>
  <c r="R44" i="26"/>
  <c r="S44" i="26"/>
  <c r="T44" i="26"/>
  <c r="U44" i="26"/>
  <c r="V44" i="26"/>
  <c r="W44" i="26"/>
  <c r="X44" i="26"/>
  <c r="Y44" i="26"/>
  <c r="Z44" i="26"/>
  <c r="AA44" i="26"/>
  <c r="AB44" i="26"/>
  <c r="AC44" i="26"/>
  <c r="K44" i="26"/>
  <c r="L42" i="26"/>
  <c r="M42" i="26"/>
  <c r="N42" i="26"/>
  <c r="O42" i="26"/>
  <c r="P42" i="26"/>
  <c r="Q42" i="26"/>
  <c r="R42" i="26"/>
  <c r="S42" i="26"/>
  <c r="T42" i="26"/>
  <c r="U42" i="26"/>
  <c r="V42" i="26"/>
  <c r="W42" i="26"/>
  <c r="X42" i="26"/>
  <c r="Y42" i="26"/>
  <c r="Z42" i="26"/>
  <c r="AA42" i="26"/>
  <c r="AB42" i="26"/>
  <c r="AC42" i="26"/>
  <c r="K42" i="26"/>
  <c r="A35" i="26"/>
  <c r="A30" i="26"/>
  <c r="I20" i="26"/>
  <c r="J19" i="26"/>
  <c r="J22" i="26" s="1"/>
  <c r="C12" i="26"/>
  <c r="C5" i="26"/>
  <c r="CA10" i="5" l="1"/>
  <c r="BT10" i="5"/>
  <c r="BN10" i="5"/>
  <c r="BI10" i="5"/>
  <c r="BX10" i="5"/>
  <c r="BQ10" i="5"/>
  <c r="CE10" i="5"/>
  <c r="CF10" i="5"/>
  <c r="BZ10" i="5"/>
  <c r="BU10" i="5"/>
  <c r="BS10" i="5"/>
  <c r="AZ10" i="5"/>
  <c r="BP10" i="5"/>
  <c r="AO10" i="5"/>
  <c r="BE10" i="5"/>
  <c r="AT10" i="5"/>
  <c r="BY10" i="5"/>
  <c r="CB10" i="5"/>
  <c r="BM10" i="5"/>
  <c r="CC10" i="5"/>
  <c r="CD10" i="5"/>
  <c r="W33" i="24"/>
  <c r="AA38" i="21"/>
  <c r="AA42" i="21" s="1"/>
  <c r="AA54" i="21" s="1"/>
  <c r="W17" i="24"/>
  <c r="AA37" i="17"/>
  <c r="AA41" i="17" s="1"/>
  <c r="AA54" i="17" s="1"/>
  <c r="CE8" i="4"/>
  <c r="CD10" i="4"/>
  <c r="J47" i="1"/>
  <c r="J282" i="1" s="1"/>
  <c r="K18" i="27"/>
  <c r="K20" i="27" s="1"/>
  <c r="J19" i="27"/>
  <c r="J20" i="27"/>
  <c r="K19" i="26"/>
  <c r="J20" i="26"/>
  <c r="I21" i="26"/>
  <c r="J21" i="26"/>
  <c r="X33" i="24" l="1"/>
  <c r="AB38" i="21"/>
  <c r="AB42" i="21" s="1"/>
  <c r="AB54" i="21" s="1"/>
  <c r="X17" i="24"/>
  <c r="AB37" i="17"/>
  <c r="AB41" i="17" s="1"/>
  <c r="AB54" i="17" s="1"/>
  <c r="CF8" i="4"/>
  <c r="CE10" i="4"/>
  <c r="J46" i="1"/>
  <c r="J289" i="1"/>
  <c r="K45" i="27"/>
  <c r="L18" i="27"/>
  <c r="K21" i="27"/>
  <c r="K19" i="27"/>
  <c r="K49" i="26"/>
  <c r="K20" i="26"/>
  <c r="L19" i="26"/>
  <c r="K22" i="26"/>
  <c r="K21" i="26"/>
  <c r="Y17" i="24" l="1"/>
  <c r="AC37" i="17"/>
  <c r="AC41" i="17" s="1"/>
  <c r="AC54" i="17" s="1"/>
  <c r="Y33" i="24"/>
  <c r="AC38" i="21"/>
  <c r="AC42" i="21" s="1"/>
  <c r="AC54" i="21" s="1"/>
  <c r="CG8" i="4"/>
  <c r="CG10" i="4" s="1"/>
  <c r="CF10" i="4"/>
  <c r="K45" i="1"/>
  <c r="K47" i="1" s="1"/>
  <c r="K46" i="1" s="1"/>
  <c r="L45" i="1" s="1"/>
  <c r="L47" i="1" s="1"/>
  <c r="L46" i="1" s="1"/>
  <c r="M45" i="1" s="1"/>
  <c r="J284" i="1"/>
  <c r="M18" i="27"/>
  <c r="L21" i="27"/>
  <c r="L19" i="27"/>
  <c r="L20" i="27"/>
  <c r="L22" i="26"/>
  <c r="L20" i="26"/>
  <c r="M19" i="26"/>
  <c r="L21" i="26"/>
  <c r="Z33" i="24" l="1"/>
  <c r="AD38" i="21"/>
  <c r="AD42" i="21" s="1"/>
  <c r="AD54" i="21" s="1"/>
  <c r="Z17" i="24"/>
  <c r="AD37" i="17"/>
  <c r="AD41" i="17" s="1"/>
  <c r="AD54" i="17" s="1"/>
  <c r="J286" i="1"/>
  <c r="J291" i="1" s="1"/>
  <c r="M47" i="1"/>
  <c r="M46" i="1" s="1"/>
  <c r="N45" i="1" s="1"/>
  <c r="L45" i="27"/>
  <c r="N18" i="27"/>
  <c r="M21" i="27"/>
  <c r="M19" i="27"/>
  <c r="M20" i="27"/>
  <c r="K41" i="27"/>
  <c r="K46" i="27" s="1"/>
  <c r="K42" i="27"/>
  <c r="K47" i="27" s="1"/>
  <c r="M22" i="26"/>
  <c r="N19" i="26"/>
  <c r="M20" i="26"/>
  <c r="M21" i="26"/>
  <c r="AA17" i="24" l="1"/>
  <c r="AE37" i="17"/>
  <c r="AE41" i="17" s="1"/>
  <c r="AE54" i="17" s="1"/>
  <c r="AA33" i="24"/>
  <c r="AE38" i="21"/>
  <c r="AE42" i="21" s="1"/>
  <c r="AE54" i="21" s="1"/>
  <c r="N47" i="1"/>
  <c r="N46" i="1" s="1"/>
  <c r="O45" i="1" s="1"/>
  <c r="K48" i="27"/>
  <c r="K50" i="27" s="1"/>
  <c r="N21" i="27"/>
  <c r="N19" i="27"/>
  <c r="O18" i="27"/>
  <c r="N20" i="27"/>
  <c r="K45" i="26"/>
  <c r="K50" i="26" s="1"/>
  <c r="K46" i="26"/>
  <c r="K51" i="26" s="1"/>
  <c r="N22" i="26"/>
  <c r="N20" i="26"/>
  <c r="O19" i="26"/>
  <c r="N21" i="26"/>
  <c r="L49" i="26"/>
  <c r="AB33" i="24" l="1"/>
  <c r="AF38" i="21"/>
  <c r="AF42" i="21" s="1"/>
  <c r="AF54" i="21" s="1"/>
  <c r="AB17" i="24"/>
  <c r="AF37" i="17"/>
  <c r="AF41" i="17" s="1"/>
  <c r="AF54" i="17" s="1"/>
  <c r="K52" i="26"/>
  <c r="K54" i="26" s="1"/>
  <c r="O47" i="1"/>
  <c r="O46" i="1" s="1"/>
  <c r="P45" i="1" s="1"/>
  <c r="P18" i="27"/>
  <c r="O21" i="27"/>
  <c r="O19" i="27"/>
  <c r="O20" i="27"/>
  <c r="O20" i="26"/>
  <c r="P19" i="26"/>
  <c r="O22" i="26"/>
  <c r="O21" i="26"/>
  <c r="AC17" i="24" l="1"/>
  <c r="AG37" i="17"/>
  <c r="AG41" i="17" s="1"/>
  <c r="AG54" i="17" s="1"/>
  <c r="AC33" i="24"/>
  <c r="AG38" i="21"/>
  <c r="AG42" i="21" s="1"/>
  <c r="AG54" i="21" s="1"/>
  <c r="P47" i="1"/>
  <c r="P46" i="1" s="1"/>
  <c r="Q45" i="1" s="1"/>
  <c r="M45" i="27"/>
  <c r="L42" i="27"/>
  <c r="L47" i="27" s="1"/>
  <c r="L41" i="27"/>
  <c r="L46" i="27" s="1"/>
  <c r="Q18" i="27"/>
  <c r="P21" i="27"/>
  <c r="P19" i="27"/>
  <c r="P20" i="27"/>
  <c r="P22" i="26"/>
  <c r="P20" i="26"/>
  <c r="Q19" i="26"/>
  <c r="P21" i="26"/>
  <c r="AD33" i="24" l="1"/>
  <c r="AH38" i="21"/>
  <c r="AH42" i="21" s="1"/>
  <c r="AH54" i="21" s="1"/>
  <c r="AD17" i="24"/>
  <c r="AH37" i="17"/>
  <c r="AH41" i="17" s="1"/>
  <c r="AH54" i="17" s="1"/>
  <c r="L48" i="27"/>
  <c r="L50" i="27" s="1"/>
  <c r="Q47" i="1"/>
  <c r="Q46" i="1" s="1"/>
  <c r="R45" i="1" s="1"/>
  <c r="R18" i="27"/>
  <c r="Q21" i="27"/>
  <c r="Q19" i="27"/>
  <c r="Q20" i="27"/>
  <c r="L45" i="26"/>
  <c r="L50" i="26" s="1"/>
  <c r="L46" i="26"/>
  <c r="L51" i="26" s="1"/>
  <c r="Q22" i="26"/>
  <c r="Q20" i="26"/>
  <c r="R19" i="26"/>
  <c r="Q21" i="26"/>
  <c r="M49" i="26"/>
  <c r="AE17" i="24" l="1"/>
  <c r="AI37" i="17"/>
  <c r="AI41" i="17" s="1"/>
  <c r="AI54" i="17" s="1"/>
  <c r="AE33" i="24"/>
  <c r="AI38" i="21"/>
  <c r="AI42" i="21" s="1"/>
  <c r="AI54" i="21" s="1"/>
  <c r="R47" i="1"/>
  <c r="R46" i="1" s="1"/>
  <c r="S45" i="1" s="1"/>
  <c r="R21" i="27"/>
  <c r="R19" i="27"/>
  <c r="S18" i="27"/>
  <c r="R20" i="27"/>
  <c r="L52" i="26"/>
  <c r="L54" i="26" s="1"/>
  <c r="R22" i="26"/>
  <c r="R20" i="26"/>
  <c r="S19" i="26"/>
  <c r="R21" i="26"/>
  <c r="AF33" i="24" l="1"/>
  <c r="AJ38" i="21"/>
  <c r="AJ42" i="21" s="1"/>
  <c r="AJ54" i="21" s="1"/>
  <c r="AF17" i="24"/>
  <c r="AJ37" i="17"/>
  <c r="AJ41" i="17" s="1"/>
  <c r="AJ54" i="17" s="1"/>
  <c r="S47" i="1"/>
  <c r="S46" i="1" s="1"/>
  <c r="T45" i="1" s="1"/>
  <c r="M41" i="27"/>
  <c r="M46" i="27" s="1"/>
  <c r="M42" i="27"/>
  <c r="M47" i="27" s="1"/>
  <c r="N45" i="27"/>
  <c r="T18" i="27"/>
  <c r="S21" i="27"/>
  <c r="S19" i="27"/>
  <c r="S20" i="27"/>
  <c r="S20" i="26"/>
  <c r="T19" i="26"/>
  <c r="S22" i="26"/>
  <c r="S21" i="26"/>
  <c r="AG17" i="24" l="1"/>
  <c r="AH17" i="24" s="1"/>
  <c r="AI17" i="24" s="1"/>
  <c r="AJ17" i="24" s="1"/>
  <c r="AK17" i="24" s="1"/>
  <c r="AL17" i="24" s="1"/>
  <c r="AM17" i="24" s="1"/>
  <c r="AN17" i="24" s="1"/>
  <c r="AO17" i="24" s="1"/>
  <c r="AP17" i="24" s="1"/>
  <c r="AQ17" i="24" s="1"/>
  <c r="AR17" i="24" s="1"/>
  <c r="AS17" i="24" s="1"/>
  <c r="AT17" i="24" s="1"/>
  <c r="AU17" i="24" s="1"/>
  <c r="AV17" i="24" s="1"/>
  <c r="AW17" i="24" s="1"/>
  <c r="AX17" i="24" s="1"/>
  <c r="AY17" i="24" s="1"/>
  <c r="AZ17" i="24" s="1"/>
  <c r="BA17" i="24" s="1"/>
  <c r="BB17" i="24" s="1"/>
  <c r="BC17" i="24" s="1"/>
  <c r="BD17" i="24" s="1"/>
  <c r="BE17" i="24" s="1"/>
  <c r="BF17" i="24" s="1"/>
  <c r="BG17" i="24" s="1"/>
  <c r="BH17" i="24" s="1"/>
  <c r="BI17" i="24" s="1"/>
  <c r="BJ17" i="24" s="1"/>
  <c r="BK17" i="24" s="1"/>
  <c r="BL17" i="24" s="1"/>
  <c r="BM17" i="24" s="1"/>
  <c r="BN17" i="24" s="1"/>
  <c r="BO17" i="24" s="1"/>
  <c r="BP17" i="24" s="1"/>
  <c r="BQ17" i="24" s="1"/>
  <c r="BR17" i="24" s="1"/>
  <c r="BS17" i="24" s="1"/>
  <c r="BT17" i="24" s="1"/>
  <c r="BU17" i="24" s="1"/>
  <c r="BV17" i="24" s="1"/>
  <c r="BW17" i="24" s="1"/>
  <c r="AK37" i="17"/>
  <c r="AK41" i="17" s="1"/>
  <c r="AK54" i="17" s="1"/>
  <c r="AG33" i="24"/>
  <c r="AK38" i="21"/>
  <c r="AK42" i="21" s="1"/>
  <c r="AK54" i="21" s="1"/>
  <c r="T47" i="1"/>
  <c r="T46" i="1" s="1"/>
  <c r="U45" i="1" s="1"/>
  <c r="U18" i="27"/>
  <c r="T21" i="27"/>
  <c r="T19" i="27"/>
  <c r="T20" i="27"/>
  <c r="M48" i="27"/>
  <c r="M50" i="27" s="1"/>
  <c r="T22" i="26"/>
  <c r="T20" i="26"/>
  <c r="U19" i="26"/>
  <c r="T21" i="26"/>
  <c r="M45" i="26"/>
  <c r="M50" i="26" s="1"/>
  <c r="M46" i="26"/>
  <c r="M51" i="26" s="1"/>
  <c r="N49" i="26"/>
  <c r="AH33" i="24" l="1"/>
  <c r="AL38" i="21"/>
  <c r="AL42" i="21" s="1"/>
  <c r="AL54" i="21" s="1"/>
  <c r="U47" i="1"/>
  <c r="U46" i="1" s="1"/>
  <c r="V45" i="1" s="1"/>
  <c r="V18" i="27"/>
  <c r="U21" i="27"/>
  <c r="U19" i="27"/>
  <c r="U20" i="27"/>
  <c r="O49" i="26"/>
  <c r="N46" i="26"/>
  <c r="N51" i="26" s="1"/>
  <c r="N45" i="26"/>
  <c r="N50" i="26" s="1"/>
  <c r="U22" i="26"/>
  <c r="V19" i="26"/>
  <c r="U20" i="26"/>
  <c r="U21" i="26"/>
  <c r="M52" i="26"/>
  <c r="M54" i="26" s="1"/>
  <c r="AI33" i="24" l="1"/>
  <c r="AM38" i="21"/>
  <c r="AM42" i="21" s="1"/>
  <c r="AM54" i="21" s="1"/>
  <c r="V47" i="1"/>
  <c r="V46" i="1" s="1"/>
  <c r="W45" i="1" s="1"/>
  <c r="N41" i="27"/>
  <c r="N46" i="27" s="1"/>
  <c r="N42" i="27"/>
  <c r="N47" i="27" s="1"/>
  <c r="O45" i="27"/>
  <c r="V21" i="27"/>
  <c r="V19" i="27"/>
  <c r="W18" i="27"/>
  <c r="V20" i="27"/>
  <c r="N52" i="26"/>
  <c r="N54" i="26" s="1"/>
  <c r="V22" i="26"/>
  <c r="V20" i="26"/>
  <c r="W19" i="26"/>
  <c r="V21" i="26"/>
  <c r="P49" i="26"/>
  <c r="O45" i="26"/>
  <c r="O50" i="26" s="1"/>
  <c r="O46" i="26"/>
  <c r="O51" i="26" s="1"/>
  <c r="AJ33" i="24" l="1"/>
  <c r="AN38" i="21"/>
  <c r="AN42" i="21" s="1"/>
  <c r="AN54" i="21" s="1"/>
  <c r="N48" i="27"/>
  <c r="N50" i="27" s="1"/>
  <c r="W47" i="1"/>
  <c r="W46" i="1" s="1"/>
  <c r="X45" i="1" s="1"/>
  <c r="X18" i="27"/>
  <c r="W21" i="27"/>
  <c r="W19" i="27"/>
  <c r="W20" i="27"/>
  <c r="O41" i="27"/>
  <c r="O46" i="27" s="1"/>
  <c r="O42" i="27"/>
  <c r="O47" i="27" s="1"/>
  <c r="O52" i="26"/>
  <c r="O54" i="26" s="1"/>
  <c r="W22" i="26"/>
  <c r="W20" i="26"/>
  <c r="X19" i="26"/>
  <c r="W21" i="26"/>
  <c r="AK33" i="24" l="1"/>
  <c r="AO38" i="21"/>
  <c r="AO42" i="21" s="1"/>
  <c r="AO54" i="21" s="1"/>
  <c r="X47" i="1"/>
  <c r="X46" i="1" s="1"/>
  <c r="O48" i="27"/>
  <c r="Y18" i="27"/>
  <c r="X21" i="27"/>
  <c r="X19" i="27"/>
  <c r="X20" i="27"/>
  <c r="X22" i="26"/>
  <c r="X20" i="26"/>
  <c r="Y19" i="26"/>
  <c r="X21" i="26"/>
  <c r="AL33" i="24" l="1"/>
  <c r="AP38" i="21"/>
  <c r="Z18" i="27"/>
  <c r="Y21" i="27"/>
  <c r="Y19" i="27"/>
  <c r="Y20" i="27"/>
  <c r="Y20" i="26"/>
  <c r="Z19" i="26"/>
  <c r="Y22" i="26"/>
  <c r="Y21" i="26"/>
  <c r="Q49" i="26"/>
  <c r="P45" i="26"/>
  <c r="P50" i="26" s="1"/>
  <c r="P46" i="26"/>
  <c r="P51" i="26" s="1"/>
  <c r="AM33" i="24" l="1"/>
  <c r="AQ38" i="21"/>
  <c r="P52" i="26"/>
  <c r="P54" i="26" s="1"/>
  <c r="Z21" i="27"/>
  <c r="Z19" i="27"/>
  <c r="AA18" i="27"/>
  <c r="Z20" i="27"/>
  <c r="R49" i="26"/>
  <c r="Z22" i="26"/>
  <c r="Z20" i="26"/>
  <c r="AA19" i="26"/>
  <c r="Z21" i="26"/>
  <c r="Q45" i="26"/>
  <c r="Q50" i="26" s="1"/>
  <c r="Q46" i="26"/>
  <c r="Q51" i="26" s="1"/>
  <c r="AN33" i="24" l="1"/>
  <c r="AR38" i="21"/>
  <c r="AB18" i="27"/>
  <c r="AA21" i="27"/>
  <c r="AA19" i="27"/>
  <c r="AA20" i="27"/>
  <c r="Q52" i="26"/>
  <c r="Q54" i="26" s="1"/>
  <c r="AA20" i="26"/>
  <c r="AB19" i="26"/>
  <c r="AA22" i="26"/>
  <c r="AA21" i="26"/>
  <c r="AO33" i="24" l="1"/>
  <c r="AS38" i="21"/>
  <c r="AC18" i="27"/>
  <c r="AB21" i="27"/>
  <c r="AB19" i="27"/>
  <c r="AB20" i="27"/>
  <c r="AB22" i="26"/>
  <c r="AB20" i="26"/>
  <c r="AC19" i="26"/>
  <c r="AB21" i="26"/>
  <c r="Z49" i="26"/>
  <c r="AP33" i="24" l="1"/>
  <c r="AT38" i="21"/>
  <c r="AD18" i="27"/>
  <c r="AC21" i="27"/>
  <c r="AC19" i="27"/>
  <c r="AC20" i="27"/>
  <c r="R46" i="26"/>
  <c r="R51" i="26" s="1"/>
  <c r="R45" i="26"/>
  <c r="R50" i="26" s="1"/>
  <c r="AC22" i="26"/>
  <c r="AD19" i="26"/>
  <c r="AC20" i="26"/>
  <c r="AC21" i="26"/>
  <c r="Z46" i="26"/>
  <c r="Z51" i="26" s="1"/>
  <c r="Z45" i="26"/>
  <c r="Z50" i="26" s="1"/>
  <c r="S49" i="26"/>
  <c r="AA49" i="26"/>
  <c r="AQ33" i="24" l="1"/>
  <c r="AU38" i="21"/>
  <c r="AD26" i="26"/>
  <c r="Z52" i="26"/>
  <c r="Z54" i="26" s="1"/>
  <c r="AD21" i="27"/>
  <c r="AD19" i="27"/>
  <c r="AE18" i="27"/>
  <c r="AD20" i="27"/>
  <c r="R52" i="26"/>
  <c r="R54" i="26" s="1"/>
  <c r="AD22" i="26"/>
  <c r="AD20" i="26"/>
  <c r="AE19" i="26"/>
  <c r="AD21" i="26"/>
  <c r="AA45" i="26"/>
  <c r="AA50" i="26" s="1"/>
  <c r="AA46" i="26"/>
  <c r="AA51" i="26" s="1"/>
  <c r="AB49" i="26"/>
  <c r="AR33" i="24" l="1"/>
  <c r="AV38" i="21"/>
  <c r="AA52" i="26"/>
  <c r="AA54" i="26" s="1"/>
  <c r="AF18" i="27"/>
  <c r="AE21" i="27"/>
  <c r="AE19" i="27"/>
  <c r="AE20" i="27"/>
  <c r="AC45" i="26"/>
  <c r="AC50" i="26" s="1"/>
  <c r="AC46" i="26"/>
  <c r="AC51" i="26" s="1"/>
  <c r="AB45" i="26"/>
  <c r="AB50" i="26" s="1"/>
  <c r="AB46" i="26"/>
  <c r="AB51" i="26" s="1"/>
  <c r="AD28" i="26"/>
  <c r="AE22" i="26"/>
  <c r="AE20" i="26"/>
  <c r="AF19" i="26"/>
  <c r="AE21" i="26"/>
  <c r="AC49" i="26"/>
  <c r="AE31" i="26"/>
  <c r="AB52" i="26" l="1"/>
  <c r="AB54" i="26" s="1"/>
  <c r="AS33" i="24"/>
  <c r="AW38" i="21"/>
  <c r="AD27" i="26"/>
  <c r="AD42" i="26"/>
  <c r="AD49" i="26" s="1"/>
  <c r="AC52" i="26"/>
  <c r="AC54" i="26" s="1"/>
  <c r="AG18" i="27"/>
  <c r="AF21" i="27"/>
  <c r="AF19" i="27"/>
  <c r="AF20" i="27"/>
  <c r="AE33" i="26"/>
  <c r="AE32" i="26" s="1"/>
  <c r="AF31" i="26" s="1"/>
  <c r="AF22" i="26"/>
  <c r="AF20" i="26"/>
  <c r="AG19" i="26"/>
  <c r="AF21" i="26"/>
  <c r="AF36" i="26"/>
  <c r="S45" i="26"/>
  <c r="S50" i="26" s="1"/>
  <c r="S46" i="26"/>
  <c r="S51" i="26" s="1"/>
  <c r="T49" i="26"/>
  <c r="AT33" i="24" l="1"/>
  <c r="AX38" i="21"/>
  <c r="AE26" i="26"/>
  <c r="AD44" i="26"/>
  <c r="AH18" i="27"/>
  <c r="AG21" i="27"/>
  <c r="AG19" i="27"/>
  <c r="AG20" i="27"/>
  <c r="AF38" i="26"/>
  <c r="AF37" i="26" s="1"/>
  <c r="AG36" i="26" s="1"/>
  <c r="AG20" i="26"/>
  <c r="AH19" i="26"/>
  <c r="AG22" i="26"/>
  <c r="AG21" i="26"/>
  <c r="AF33" i="26"/>
  <c r="AF32" i="26" s="1"/>
  <c r="AG31" i="26" s="1"/>
  <c r="S52" i="26"/>
  <c r="S54" i="26" s="1"/>
  <c r="AU33" i="24" l="1"/>
  <c r="AY38" i="21"/>
  <c r="AD45" i="26"/>
  <c r="AD50" i="26" s="1"/>
  <c r="AD46" i="26"/>
  <c r="AD51" i="26" s="1"/>
  <c r="AE28" i="26"/>
  <c r="AH21" i="27"/>
  <c r="AH19" i="27"/>
  <c r="AI18" i="27"/>
  <c r="AH20" i="27"/>
  <c r="AG38" i="26"/>
  <c r="AG37" i="26" s="1"/>
  <c r="AH36" i="26" s="1"/>
  <c r="AH22" i="26"/>
  <c r="AH20" i="26"/>
  <c r="AI19" i="26"/>
  <c r="AH21" i="26"/>
  <c r="AG33" i="26"/>
  <c r="AG32" i="26" s="1"/>
  <c r="AH31" i="26" s="1"/>
  <c r="AV33" i="24" l="1"/>
  <c r="AZ38" i="21"/>
  <c r="AE42" i="26"/>
  <c r="AE49" i="26" s="1"/>
  <c r="AE27" i="26"/>
  <c r="AD52" i="26"/>
  <c r="AD54" i="26" s="1"/>
  <c r="AJ18" i="27"/>
  <c r="AI21" i="27"/>
  <c r="AI19" i="27"/>
  <c r="AI20" i="27"/>
  <c r="AH38" i="26"/>
  <c r="AH37" i="26" s="1"/>
  <c r="AI36" i="26" s="1"/>
  <c r="AH33" i="26"/>
  <c r="AH32" i="26" s="1"/>
  <c r="AI31" i="26" s="1"/>
  <c r="AI20" i="26"/>
  <c r="AJ19" i="26"/>
  <c r="AI22" i="26"/>
  <c r="AI21" i="26"/>
  <c r="T45" i="26"/>
  <c r="T50" i="26" s="1"/>
  <c r="T46" i="26"/>
  <c r="T51" i="26" s="1"/>
  <c r="U49" i="26"/>
  <c r="AW33" i="24" l="1"/>
  <c r="BA38" i="21"/>
  <c r="AF26" i="26"/>
  <c r="AE44" i="26"/>
  <c r="AK18" i="27"/>
  <c r="AJ21" i="27"/>
  <c r="AJ19" i="27"/>
  <c r="AJ20" i="27"/>
  <c r="T52" i="26"/>
  <c r="T54" i="26" s="1"/>
  <c r="AI38" i="26"/>
  <c r="AI37" i="26" s="1"/>
  <c r="AJ36" i="26" s="1"/>
  <c r="AJ22" i="26"/>
  <c r="AJ20" i="26"/>
  <c r="AK19" i="26"/>
  <c r="AJ21" i="26"/>
  <c r="AI33" i="26"/>
  <c r="AI32" i="26" s="1"/>
  <c r="AJ31" i="26" s="1"/>
  <c r="U45" i="26"/>
  <c r="U50" i="26" s="1"/>
  <c r="U46" i="26"/>
  <c r="U51" i="26" s="1"/>
  <c r="V49" i="26"/>
  <c r="AX33" i="24" l="1"/>
  <c r="BB38" i="21"/>
  <c r="AE45" i="26"/>
  <c r="AE50" i="26" s="1"/>
  <c r="AE46" i="26"/>
  <c r="AE51" i="26" s="1"/>
  <c r="AF28" i="26"/>
  <c r="AL18" i="27"/>
  <c r="AK21" i="27"/>
  <c r="AK19" i="27"/>
  <c r="AK20" i="27"/>
  <c r="U52" i="26"/>
  <c r="U54" i="26" s="1"/>
  <c r="AJ33" i="26"/>
  <c r="AJ32" i="26" s="1"/>
  <c r="AK31" i="26" s="1"/>
  <c r="AJ38" i="26"/>
  <c r="AJ37" i="26" s="1"/>
  <c r="AK36" i="26" s="1"/>
  <c r="W49" i="26"/>
  <c r="AK22" i="26"/>
  <c r="AK20" i="26"/>
  <c r="AL19" i="26"/>
  <c r="AK21" i="26"/>
  <c r="AY33" i="24" l="1"/>
  <c r="BC38" i="21"/>
  <c r="AF42" i="26"/>
  <c r="AF49" i="26" s="1"/>
  <c r="AF27" i="26"/>
  <c r="AE52" i="26"/>
  <c r="AE54" i="26" s="1"/>
  <c r="AL21" i="27"/>
  <c r="AL19" i="27"/>
  <c r="AM18" i="27"/>
  <c r="AL20" i="27"/>
  <c r="AK38" i="26"/>
  <c r="AK37" i="26" s="1"/>
  <c r="AL36" i="26" s="1"/>
  <c r="AK33" i="26"/>
  <c r="AK32" i="26" s="1"/>
  <c r="AL31" i="26" s="1"/>
  <c r="AL22" i="26"/>
  <c r="AL20" i="26"/>
  <c r="AM19" i="26"/>
  <c r="AL21" i="26"/>
  <c r="V46" i="26"/>
  <c r="V51" i="26" s="1"/>
  <c r="V45" i="26"/>
  <c r="V50" i="26" s="1"/>
  <c r="AZ33" i="24" l="1"/>
  <c r="BD38" i="21"/>
  <c r="AG26" i="26"/>
  <c r="AF44" i="26"/>
  <c r="V52" i="26"/>
  <c r="V54" i="26" s="1"/>
  <c r="AN18" i="27"/>
  <c r="AM21" i="27"/>
  <c r="AM19" i="27"/>
  <c r="AM20" i="27"/>
  <c r="AL33" i="26"/>
  <c r="AL32" i="26" s="1"/>
  <c r="AM31" i="26" s="1"/>
  <c r="AL38" i="26"/>
  <c r="AL37" i="26" s="1"/>
  <c r="AM36" i="26" s="1"/>
  <c r="AM22" i="26"/>
  <c r="AM20" i="26"/>
  <c r="AN19" i="26"/>
  <c r="AM21" i="26"/>
  <c r="BA33" i="24" l="1"/>
  <c r="BE38" i="21"/>
  <c r="AF45" i="26"/>
  <c r="AF50" i="26" s="1"/>
  <c r="AF46" i="26"/>
  <c r="AF51" i="26" s="1"/>
  <c r="AG28" i="26"/>
  <c r="AO18" i="27"/>
  <c r="AN21" i="27"/>
  <c r="AN19" i="27"/>
  <c r="AN20" i="27"/>
  <c r="AM38" i="26"/>
  <c r="AM37" i="26" s="1"/>
  <c r="AN36" i="26" s="1"/>
  <c r="AM33" i="26"/>
  <c r="AM32" i="26" s="1"/>
  <c r="AN31" i="26" s="1"/>
  <c r="X49" i="26"/>
  <c r="W45" i="26"/>
  <c r="W50" i="26" s="1"/>
  <c r="W46" i="26"/>
  <c r="W51" i="26" s="1"/>
  <c r="AN22" i="26"/>
  <c r="AN20" i="26"/>
  <c r="AO19" i="26"/>
  <c r="AN21" i="26"/>
  <c r="BB33" i="24" l="1"/>
  <c r="BF38" i="21"/>
  <c r="AF52" i="26"/>
  <c r="AF54" i="26" s="1"/>
  <c r="AG42" i="26"/>
  <c r="AG49" i="26" s="1"/>
  <c r="AG27" i="26"/>
  <c r="AO25" i="27"/>
  <c r="AP18" i="27"/>
  <c r="AO21" i="27"/>
  <c r="AO19" i="27"/>
  <c r="AO20" i="27"/>
  <c r="AN33" i="26"/>
  <c r="AN32" i="26" s="1"/>
  <c r="AO31" i="26" s="1"/>
  <c r="W52" i="26"/>
  <c r="W54" i="26" s="1"/>
  <c r="X45" i="26"/>
  <c r="X50" i="26" s="1"/>
  <c r="X46" i="26"/>
  <c r="X51" i="26" s="1"/>
  <c r="AP19" i="26"/>
  <c r="AO20" i="26"/>
  <c r="AO22" i="26"/>
  <c r="AO21" i="26"/>
  <c r="Y49" i="26"/>
  <c r="AN38" i="26"/>
  <c r="AN37" i="26" s="1"/>
  <c r="AO36" i="26" s="1"/>
  <c r="BC33" i="24" l="1"/>
  <c r="BG38" i="21"/>
  <c r="AH26" i="26"/>
  <c r="AG44" i="26"/>
  <c r="AO27" i="27"/>
  <c r="AP21" i="27"/>
  <c r="AP19" i="27"/>
  <c r="AQ18" i="27"/>
  <c r="AP20" i="27"/>
  <c r="X52" i="26"/>
  <c r="X54" i="26" s="1"/>
  <c r="AO38" i="26"/>
  <c r="AO37" i="26" s="1"/>
  <c r="AP36" i="26" s="1"/>
  <c r="AO33" i="26"/>
  <c r="AO32" i="26" s="1"/>
  <c r="AP31" i="26" s="1"/>
  <c r="AP22" i="26"/>
  <c r="AP20" i="26"/>
  <c r="AQ19" i="26"/>
  <c r="AP21" i="26"/>
  <c r="Y45" i="26"/>
  <c r="Y50" i="26" s="1"/>
  <c r="Y46" i="26"/>
  <c r="Y51" i="26" s="1"/>
  <c r="BD33" i="24" l="1"/>
  <c r="BH38" i="21"/>
  <c r="AG45" i="26"/>
  <c r="AG50" i="26" s="1"/>
  <c r="AG46" i="26"/>
  <c r="AG51" i="26" s="1"/>
  <c r="AH28" i="26"/>
  <c r="AO26" i="27"/>
  <c r="AR18" i="27"/>
  <c r="AQ21" i="27"/>
  <c r="AQ19" i="27"/>
  <c r="AQ20" i="27"/>
  <c r="Y52" i="26"/>
  <c r="Y54" i="26" s="1"/>
  <c r="AP33" i="26"/>
  <c r="AP32" i="26" s="1"/>
  <c r="AQ31" i="26" s="1"/>
  <c r="AP38" i="26"/>
  <c r="AP37" i="26" s="1"/>
  <c r="AQ36" i="26" s="1"/>
  <c r="AQ20" i="26"/>
  <c r="AR19" i="26"/>
  <c r="AQ22" i="26"/>
  <c r="AQ21" i="26"/>
  <c r="BE33" i="24" l="1"/>
  <c r="BI38" i="21"/>
  <c r="AP25" i="27"/>
  <c r="AH42" i="26"/>
  <c r="AH49" i="26" s="1"/>
  <c r="AH27" i="26"/>
  <c r="AG52" i="26"/>
  <c r="AG54" i="26" s="1"/>
  <c r="AS18" i="27"/>
  <c r="AR21" i="27"/>
  <c r="AR19" i="27"/>
  <c r="AR20" i="27"/>
  <c r="AQ38" i="26"/>
  <c r="AQ37" i="26" s="1"/>
  <c r="AR36" i="26" s="1"/>
  <c r="AQ33" i="26"/>
  <c r="AQ32" i="26" s="1"/>
  <c r="AR31" i="26" s="1"/>
  <c r="AR22" i="26"/>
  <c r="AR20" i="26"/>
  <c r="AS19" i="26"/>
  <c r="AR21" i="26"/>
  <c r="BF33" i="24" l="1"/>
  <c r="BJ38" i="21"/>
  <c r="AP27" i="27"/>
  <c r="AI26" i="26"/>
  <c r="AH44" i="26"/>
  <c r="AT18" i="27"/>
  <c r="AS21" i="27"/>
  <c r="AS19" i="27"/>
  <c r="AS20" i="27"/>
  <c r="AR38" i="26"/>
  <c r="AR37" i="26" s="1"/>
  <c r="AS36" i="26" s="1"/>
  <c r="AS22" i="26"/>
  <c r="AS20" i="26"/>
  <c r="AT19" i="26"/>
  <c r="AS21" i="26"/>
  <c r="AR33" i="26"/>
  <c r="AR32" i="26" s="1"/>
  <c r="AS31" i="26" s="1"/>
  <c r="BG33" i="24" l="1"/>
  <c r="BK38" i="21"/>
  <c r="AP26" i="27"/>
  <c r="AH46" i="26"/>
  <c r="AH51" i="26" s="1"/>
  <c r="AH45" i="26"/>
  <c r="AH50" i="26" s="1"/>
  <c r="AI28" i="26"/>
  <c r="AT21" i="27"/>
  <c r="AT19" i="27"/>
  <c r="AU18" i="27"/>
  <c r="AT20" i="27"/>
  <c r="AS38" i="26"/>
  <c r="AS37" i="26" s="1"/>
  <c r="AT36" i="26" s="1"/>
  <c r="AS33" i="26"/>
  <c r="AS32" i="26" s="1"/>
  <c r="AT31" i="26" s="1"/>
  <c r="AT22" i="26"/>
  <c r="AT20" i="26"/>
  <c r="AU19" i="26"/>
  <c r="AT21" i="26"/>
  <c r="BH33" i="24" l="1"/>
  <c r="BL38" i="21"/>
  <c r="AQ25" i="27"/>
  <c r="AH52" i="26"/>
  <c r="AH54" i="26" s="1"/>
  <c r="AI42" i="26"/>
  <c r="AI49" i="26" s="1"/>
  <c r="AI27" i="26"/>
  <c r="AV18" i="27"/>
  <c r="AU21" i="27"/>
  <c r="AU19" i="27"/>
  <c r="AU20" i="27"/>
  <c r="AT33" i="26"/>
  <c r="AT32" i="26" s="1"/>
  <c r="AU31" i="26" s="1"/>
  <c r="AT38" i="26"/>
  <c r="AT37" i="26" s="1"/>
  <c r="AU36" i="26" s="1"/>
  <c r="AU22" i="26"/>
  <c r="AU20" i="26"/>
  <c r="AV19" i="26"/>
  <c r="AU21" i="26"/>
  <c r="BI33" i="24" l="1"/>
  <c r="BM38" i="21"/>
  <c r="AQ27" i="27"/>
  <c r="AQ26" i="27" s="1"/>
  <c r="AJ26" i="26"/>
  <c r="AI44" i="26"/>
  <c r="AW18" i="27"/>
  <c r="AV21" i="27"/>
  <c r="AV19" i="27"/>
  <c r="AV20" i="27"/>
  <c r="AU38" i="26"/>
  <c r="AU37" i="26" s="1"/>
  <c r="AV36" i="26" s="1"/>
  <c r="AU33" i="26"/>
  <c r="AU32" i="26" s="1"/>
  <c r="AV31" i="26" s="1"/>
  <c r="AV22" i="26"/>
  <c r="AV20" i="26"/>
  <c r="AW19" i="26"/>
  <c r="AV21" i="26"/>
  <c r="BJ33" i="24" l="1"/>
  <c r="BN38" i="21"/>
  <c r="AR25" i="27"/>
  <c r="AI45" i="26"/>
  <c r="AI50" i="26" s="1"/>
  <c r="AI46" i="26"/>
  <c r="AI51" i="26" s="1"/>
  <c r="AJ28" i="26"/>
  <c r="AX18" i="27"/>
  <c r="AW21" i="27"/>
  <c r="AW19" i="27"/>
  <c r="AW20" i="27"/>
  <c r="AV38" i="26"/>
  <c r="AV37" i="26" s="1"/>
  <c r="AW36" i="26" s="1"/>
  <c r="AX19" i="26"/>
  <c r="AW20" i="26"/>
  <c r="AW22" i="26"/>
  <c r="AW21" i="26"/>
  <c r="AV33" i="26"/>
  <c r="AV32" i="26" s="1"/>
  <c r="AW31" i="26" s="1"/>
  <c r="BK33" i="24" l="1"/>
  <c r="BO38" i="21"/>
  <c r="AR27" i="27"/>
  <c r="AI52" i="26"/>
  <c r="AI54" i="26" s="1"/>
  <c r="AJ42" i="26"/>
  <c r="AJ49" i="26" s="1"/>
  <c r="AJ27" i="26"/>
  <c r="AX21" i="27"/>
  <c r="AX19" i="27"/>
  <c r="AY18" i="27"/>
  <c r="AX20" i="27"/>
  <c r="AW33" i="26"/>
  <c r="AW32" i="26" s="1"/>
  <c r="AX31" i="26" s="1"/>
  <c r="AW38" i="26"/>
  <c r="AW37" i="26" s="1"/>
  <c r="AX36" i="26" s="1"/>
  <c r="AX22" i="26"/>
  <c r="AX20" i="26"/>
  <c r="AY19" i="26"/>
  <c r="AX21" i="26"/>
  <c r="BL33" i="24" l="1"/>
  <c r="BP38" i="21"/>
  <c r="AR26" i="27"/>
  <c r="AK26" i="26"/>
  <c r="AJ44" i="26"/>
  <c r="AZ18" i="27"/>
  <c r="AY21" i="27"/>
  <c r="AY19" i="27"/>
  <c r="AY20" i="27"/>
  <c r="AX33" i="26"/>
  <c r="AX32" i="26" s="1"/>
  <c r="AY31" i="26" s="1"/>
  <c r="AY20" i="26"/>
  <c r="AZ19" i="26"/>
  <c r="AY22" i="26"/>
  <c r="AY21" i="26"/>
  <c r="AX38" i="26"/>
  <c r="AX37" i="26" s="1"/>
  <c r="AY36" i="26" s="1"/>
  <c r="BM33" i="24" l="1"/>
  <c r="BQ38" i="21"/>
  <c r="AS25" i="27"/>
  <c r="AJ46" i="26"/>
  <c r="AJ51" i="26" s="1"/>
  <c r="AJ45" i="26"/>
  <c r="AJ50" i="26" s="1"/>
  <c r="AK28" i="26"/>
  <c r="BA18" i="27"/>
  <c r="AZ21" i="27"/>
  <c r="AZ19" i="27"/>
  <c r="AZ20" i="27"/>
  <c r="AY38" i="26"/>
  <c r="AY37" i="26" s="1"/>
  <c r="AZ36" i="26" s="1"/>
  <c r="AZ22" i="26"/>
  <c r="AZ20" i="26"/>
  <c r="BA19" i="26"/>
  <c r="AZ21" i="26"/>
  <c r="AY33" i="26"/>
  <c r="AY32" i="26" s="1"/>
  <c r="AZ31" i="26" s="1"/>
  <c r="BN33" i="24" l="1"/>
  <c r="BR38" i="21"/>
  <c r="AS27" i="27"/>
  <c r="AS26" i="27" s="1"/>
  <c r="AT25" i="27" s="1"/>
  <c r="AJ52" i="26"/>
  <c r="AJ54" i="26" s="1"/>
  <c r="AK42" i="26"/>
  <c r="AK49" i="26" s="1"/>
  <c r="AK27" i="26"/>
  <c r="BB18" i="27"/>
  <c r="BA21" i="27"/>
  <c r="BA19" i="27"/>
  <c r="BA20" i="27"/>
  <c r="AZ33" i="26"/>
  <c r="AZ32" i="26" s="1"/>
  <c r="BA31" i="26" s="1"/>
  <c r="AZ38" i="26"/>
  <c r="AZ37" i="26" s="1"/>
  <c r="BA36" i="26" s="1"/>
  <c r="BA22" i="26"/>
  <c r="BA20" i="26"/>
  <c r="BB19" i="26"/>
  <c r="BA21" i="26"/>
  <c r="BO33" i="24" l="1"/>
  <c r="BS38" i="21"/>
  <c r="AT27" i="27"/>
  <c r="AT26" i="27" s="1"/>
  <c r="AU25" i="27" s="1"/>
  <c r="AU27" i="27" s="1"/>
  <c r="AL26" i="26"/>
  <c r="AK44" i="26"/>
  <c r="BB21" i="27"/>
  <c r="BB19" i="27"/>
  <c r="BC18" i="27"/>
  <c r="BB20" i="27"/>
  <c r="BA38" i="26"/>
  <c r="BA37" i="26" s="1"/>
  <c r="BB36" i="26" s="1"/>
  <c r="BA33" i="26"/>
  <c r="BA32" i="26" s="1"/>
  <c r="BB31" i="26" s="1"/>
  <c r="BB22" i="26"/>
  <c r="BB20" i="26"/>
  <c r="BC19" i="26"/>
  <c r="BB21" i="26"/>
  <c r="BP33" i="24" l="1"/>
  <c r="BT38" i="21"/>
  <c r="AK46" i="26"/>
  <c r="AK51" i="26" s="1"/>
  <c r="AK45" i="26"/>
  <c r="AK50" i="26" s="1"/>
  <c r="AL28" i="26"/>
  <c r="BD18" i="27"/>
  <c r="BC21" i="27"/>
  <c r="BC19" i="27"/>
  <c r="BC20" i="27"/>
  <c r="AU26" i="27"/>
  <c r="BB33" i="26"/>
  <c r="BB32" i="26" s="1"/>
  <c r="BC31" i="26" s="1"/>
  <c r="BB38" i="26"/>
  <c r="BB37" i="26" s="1"/>
  <c r="BC36" i="26" s="1"/>
  <c r="BC26" i="26"/>
  <c r="BC22" i="26"/>
  <c r="BC20" i="26"/>
  <c r="BD19" i="26"/>
  <c r="BC21" i="26"/>
  <c r="BQ33" i="24" l="1"/>
  <c r="BU38" i="21"/>
  <c r="AK52" i="26"/>
  <c r="AK54" i="26" s="1"/>
  <c r="AL42" i="26"/>
  <c r="AL49" i="26" s="1"/>
  <c r="AL27" i="26"/>
  <c r="BE18" i="27"/>
  <c r="BD21" i="27"/>
  <c r="BD19" i="27"/>
  <c r="BD20" i="27"/>
  <c r="AV25" i="27"/>
  <c r="BC38" i="26"/>
  <c r="BC37" i="26" s="1"/>
  <c r="BD36" i="26" s="1"/>
  <c r="BD22" i="26"/>
  <c r="BD20" i="26"/>
  <c r="BE19" i="26"/>
  <c r="BD21" i="26"/>
  <c r="BC33" i="26"/>
  <c r="BC32" i="26" s="1"/>
  <c r="BC28" i="26"/>
  <c r="BD31" i="26"/>
  <c r="BR33" i="24" l="1"/>
  <c r="BV38" i="21"/>
  <c r="BC27" i="26"/>
  <c r="BC42" i="26"/>
  <c r="BC49" i="26" s="1"/>
  <c r="AM26" i="26"/>
  <c r="AL44" i="26"/>
  <c r="BF18" i="27"/>
  <c r="BE21" i="27"/>
  <c r="BE19" i="27"/>
  <c r="BE20" i="27"/>
  <c r="AV27" i="27"/>
  <c r="BD33" i="26"/>
  <c r="BD32" i="26" s="1"/>
  <c r="BE31" i="26" s="1"/>
  <c r="BD38" i="26"/>
  <c r="BD37" i="26" s="1"/>
  <c r="BE36" i="26"/>
  <c r="BE20" i="26"/>
  <c r="BF19" i="26"/>
  <c r="BE22" i="26"/>
  <c r="BE21" i="26"/>
  <c r="BS33" i="24" l="1"/>
  <c r="BW38" i="21"/>
  <c r="AM28" i="26"/>
  <c r="AM27" i="26" s="1"/>
  <c r="BD26" i="26"/>
  <c r="BC44" i="26"/>
  <c r="BC45" i="26" s="1"/>
  <c r="BC50" i="26" s="1"/>
  <c r="AL45" i="26"/>
  <c r="AL50" i="26" s="1"/>
  <c r="AL46" i="26"/>
  <c r="AL51" i="26" s="1"/>
  <c r="AV26" i="27"/>
  <c r="BF21" i="27"/>
  <c r="BF19" i="27"/>
  <c r="BG18" i="27"/>
  <c r="BF20" i="27"/>
  <c r="BE33" i="26"/>
  <c r="BE32" i="26" s="1"/>
  <c r="BF31" i="26" s="1"/>
  <c r="BE38" i="26"/>
  <c r="BE37" i="26" s="1"/>
  <c r="BF36" i="26" s="1"/>
  <c r="BF22" i="26"/>
  <c r="BF20" i="26"/>
  <c r="BG19" i="26"/>
  <c r="BF21" i="26"/>
  <c r="BT33" i="24" l="1"/>
  <c r="BX38" i="21"/>
  <c r="BC46" i="26"/>
  <c r="BC51" i="26" s="1"/>
  <c r="BC52" i="26" s="1"/>
  <c r="BC54" i="26" s="1"/>
  <c r="AL52" i="26"/>
  <c r="AL54" i="26" s="1"/>
  <c r="AN26" i="26"/>
  <c r="AM44" i="26"/>
  <c r="BD28" i="26"/>
  <c r="AM42" i="26"/>
  <c r="AM49" i="26" s="1"/>
  <c r="BH18" i="27"/>
  <c r="BG21" i="27"/>
  <c r="BG19" i="27"/>
  <c r="BG20" i="27"/>
  <c r="AW25" i="27"/>
  <c r="BF33" i="26"/>
  <c r="BF32" i="26" s="1"/>
  <c r="BG31" i="26" s="1"/>
  <c r="BF38" i="26"/>
  <c r="BF37" i="26" s="1"/>
  <c r="BG36" i="26" s="1"/>
  <c r="BG20" i="26"/>
  <c r="BH19" i="26"/>
  <c r="BG22" i="26"/>
  <c r="BG21" i="26"/>
  <c r="BU33" i="24" l="1"/>
  <c r="BY38" i="21"/>
  <c r="BD42" i="26"/>
  <c r="BD49" i="26" s="1"/>
  <c r="BD27" i="26"/>
  <c r="AM45" i="26"/>
  <c r="AM50" i="26" s="1"/>
  <c r="AM46" i="26"/>
  <c r="AM51" i="26" s="1"/>
  <c r="AN28" i="26"/>
  <c r="AN27" i="26" s="1"/>
  <c r="AO26" i="26" s="1"/>
  <c r="AW27" i="27"/>
  <c r="AW26" i="27" s="1"/>
  <c r="BI18" i="27"/>
  <c r="BH21" i="27"/>
  <c r="BH19" i="27"/>
  <c r="BH20" i="27"/>
  <c r="BG33" i="26"/>
  <c r="BG32" i="26" s="1"/>
  <c r="BH31" i="26" s="1"/>
  <c r="BH22" i="26"/>
  <c r="BH20" i="26"/>
  <c r="BI19" i="26"/>
  <c r="BH21" i="26"/>
  <c r="BG38" i="26"/>
  <c r="BG37" i="26" s="1"/>
  <c r="BH36" i="26" s="1"/>
  <c r="BV33" i="24" l="1"/>
  <c r="BZ38" i="21"/>
  <c r="AX25" i="27"/>
  <c r="AX27" i="27" s="1"/>
  <c r="AM52" i="26"/>
  <c r="AM54" i="26" s="1"/>
  <c r="AN42" i="26"/>
  <c r="AN49" i="26" s="1"/>
  <c r="BE26" i="26"/>
  <c r="BD44" i="26"/>
  <c r="AO28" i="26"/>
  <c r="AO27" i="26" s="1"/>
  <c r="AN44" i="26"/>
  <c r="BJ18" i="27"/>
  <c r="BI21" i="27"/>
  <c r="BI19" i="27"/>
  <c r="BI20" i="27"/>
  <c r="BH33" i="26"/>
  <c r="BH32" i="26" s="1"/>
  <c r="BI31" i="26" s="1"/>
  <c r="BI22" i="26"/>
  <c r="BJ19" i="26"/>
  <c r="BI20" i="26"/>
  <c r="BI21" i="26"/>
  <c r="BH38" i="26"/>
  <c r="BH37" i="26" s="1"/>
  <c r="BI36" i="26" s="1"/>
  <c r="BW33" i="24" l="1"/>
  <c r="CB38" i="21" s="1"/>
  <c r="CA38" i="21"/>
  <c r="AP26" i="26"/>
  <c r="AO44" i="26"/>
  <c r="BD46" i="26"/>
  <c r="BD51" i="26" s="1"/>
  <c r="BD45" i="26"/>
  <c r="BD50" i="26" s="1"/>
  <c r="BE28" i="26"/>
  <c r="AO42" i="26"/>
  <c r="AO49" i="26" s="1"/>
  <c r="AN45" i="26"/>
  <c r="AN50" i="26" s="1"/>
  <c r="AN46" i="26"/>
  <c r="AN51" i="26" s="1"/>
  <c r="AX26" i="27"/>
  <c r="BJ21" i="27"/>
  <c r="BJ19" i="27"/>
  <c r="BK18" i="27"/>
  <c r="BJ20" i="27"/>
  <c r="BI33" i="26"/>
  <c r="BI32" i="26" s="1"/>
  <c r="BJ31" i="26" s="1"/>
  <c r="BJ22" i="26"/>
  <c r="BJ20" i="26"/>
  <c r="BK19" i="26"/>
  <c r="BJ21" i="26"/>
  <c r="BI38" i="26"/>
  <c r="BI37" i="26" s="1"/>
  <c r="BJ36" i="26" s="1"/>
  <c r="AN52" i="26" l="1"/>
  <c r="AN54" i="26" s="1"/>
  <c r="BE42" i="26"/>
  <c r="BE49" i="26" s="1"/>
  <c r="BE27" i="26"/>
  <c r="AO46" i="26"/>
  <c r="AO51" i="26" s="1"/>
  <c r="AO45" i="26"/>
  <c r="AO50" i="26" s="1"/>
  <c r="BD52" i="26"/>
  <c r="BD54" i="26" s="1"/>
  <c r="AP28" i="26"/>
  <c r="AP27" i="26" s="1"/>
  <c r="BL18" i="27"/>
  <c r="BK21" i="27"/>
  <c r="BK19" i="27"/>
  <c r="BK20" i="27"/>
  <c r="AY25" i="27"/>
  <c r="BJ33" i="26"/>
  <c r="BJ32" i="26" s="1"/>
  <c r="BK31" i="26" s="1"/>
  <c r="BK22" i="26"/>
  <c r="BK20" i="26"/>
  <c r="BL19" i="26"/>
  <c r="BK21" i="26"/>
  <c r="BJ38" i="26"/>
  <c r="BJ37" i="26" s="1"/>
  <c r="BK36" i="26" s="1"/>
  <c r="AQ26" i="26" l="1"/>
  <c r="AQ28" i="26" s="1"/>
  <c r="AP44" i="26"/>
  <c r="AP45" i="26" s="1"/>
  <c r="AP50" i="26" s="1"/>
  <c r="AO52" i="26"/>
  <c r="AO54" i="26" s="1"/>
  <c r="BF26" i="26"/>
  <c r="BE44" i="26"/>
  <c r="AP42" i="26"/>
  <c r="AP49" i="26" s="1"/>
  <c r="AY27" i="27"/>
  <c r="BM18" i="27"/>
  <c r="BL21" i="27"/>
  <c r="BL19" i="27"/>
  <c r="BL20" i="27"/>
  <c r="BK33" i="26"/>
  <c r="BK32" i="26" s="1"/>
  <c r="BL31" i="26" s="1"/>
  <c r="BK38" i="26"/>
  <c r="BK37" i="26" s="1"/>
  <c r="BL36" i="26" s="1"/>
  <c r="BL22" i="26"/>
  <c r="BL20" i="26"/>
  <c r="BM19" i="26"/>
  <c r="BL21" i="26"/>
  <c r="AP46" i="26" l="1"/>
  <c r="AP51" i="26" s="1"/>
  <c r="AP52" i="26" s="1"/>
  <c r="AP54" i="26" s="1"/>
  <c r="AQ42" i="26"/>
  <c r="AQ49" i="26" s="1"/>
  <c r="BE46" i="26"/>
  <c r="BE51" i="26" s="1"/>
  <c r="BE45" i="26"/>
  <c r="BE50" i="26" s="1"/>
  <c r="BF28" i="26"/>
  <c r="BF27" i="26" s="1"/>
  <c r="AQ27" i="26"/>
  <c r="AY26" i="27"/>
  <c r="BN18" i="27"/>
  <c r="BM21" i="27"/>
  <c r="BM19" i="27"/>
  <c r="BM20" i="27"/>
  <c r="BL38" i="26"/>
  <c r="BL37" i="26" s="1"/>
  <c r="BM36" i="26" s="1"/>
  <c r="BM20" i="26"/>
  <c r="BN19" i="26"/>
  <c r="BM22" i="26"/>
  <c r="BM21" i="26"/>
  <c r="BL33" i="26"/>
  <c r="BL32" i="26" s="1"/>
  <c r="BM31" i="26" s="1"/>
  <c r="AZ25" i="27" l="1"/>
  <c r="BE52" i="26"/>
  <c r="BE54" i="26" s="1"/>
  <c r="BG26" i="26"/>
  <c r="BF44" i="26"/>
  <c r="AR26" i="26"/>
  <c r="AQ44" i="26"/>
  <c r="BF42" i="26"/>
  <c r="BF49" i="26" s="1"/>
  <c r="BN25" i="27"/>
  <c r="BN21" i="27"/>
  <c r="BN19" i="27"/>
  <c r="BO18" i="27"/>
  <c r="BN20" i="27"/>
  <c r="BM33" i="26"/>
  <c r="BM32" i="26" s="1"/>
  <c r="BN31" i="26" s="1"/>
  <c r="BM38" i="26"/>
  <c r="BM37" i="26" s="1"/>
  <c r="BN36" i="26" s="1"/>
  <c r="BN22" i="26"/>
  <c r="BN20" i="26"/>
  <c r="BO19" i="26"/>
  <c r="BN21" i="26"/>
  <c r="AZ27" i="27" l="1"/>
  <c r="AZ26" i="27" s="1"/>
  <c r="BA25" i="27" s="1"/>
  <c r="AQ46" i="26"/>
  <c r="AQ51" i="26" s="1"/>
  <c r="AQ45" i="26"/>
  <c r="AQ50" i="26" s="1"/>
  <c r="AR28" i="26"/>
  <c r="AR27" i="26" s="1"/>
  <c r="BF46" i="26"/>
  <c r="BF51" i="26" s="1"/>
  <c r="BF45" i="26"/>
  <c r="BF50" i="26" s="1"/>
  <c r="BG28" i="26"/>
  <c r="BG27" i="26" s="1"/>
  <c r="BN27" i="27"/>
  <c r="BP18" i="27"/>
  <c r="BO21" i="27"/>
  <c r="BO19" i="27"/>
  <c r="BO20" i="27"/>
  <c r="BN38" i="26"/>
  <c r="BN37" i="26" s="1"/>
  <c r="BO36" i="26" s="1"/>
  <c r="BN33" i="26"/>
  <c r="BN32" i="26" s="1"/>
  <c r="BO31" i="26" s="1"/>
  <c r="BO20" i="26"/>
  <c r="BP19" i="26"/>
  <c r="BO22" i="26"/>
  <c r="BO21" i="26"/>
  <c r="BA27" i="27" l="1"/>
  <c r="BF52" i="26"/>
  <c r="BF54" i="26" s="1"/>
  <c r="AS26" i="26"/>
  <c r="AS28" i="26" s="1"/>
  <c r="AR44" i="26"/>
  <c r="AR45" i="26" s="1"/>
  <c r="AR50" i="26" s="1"/>
  <c r="BH26" i="26"/>
  <c r="BG44" i="26"/>
  <c r="BG42" i="26"/>
  <c r="BG49" i="26" s="1"/>
  <c r="AQ52" i="26"/>
  <c r="AQ54" i="26" s="1"/>
  <c r="AR42" i="26"/>
  <c r="AR49" i="26" s="1"/>
  <c r="BQ18" i="27"/>
  <c r="BP21" i="27"/>
  <c r="BP19" i="27"/>
  <c r="BP20" i="27"/>
  <c r="BN26" i="27"/>
  <c r="BO33" i="26"/>
  <c r="BO32" i="26" s="1"/>
  <c r="BP31" i="26" s="1"/>
  <c r="BP22" i="26"/>
  <c r="BP20" i="26"/>
  <c r="BQ19" i="26"/>
  <c r="BP21" i="26"/>
  <c r="BO38" i="26"/>
  <c r="BO37" i="26" s="1"/>
  <c r="BP36" i="26" s="1"/>
  <c r="AR46" i="26" l="1"/>
  <c r="AR51" i="26" s="1"/>
  <c r="AR52" i="26" s="1"/>
  <c r="AR54" i="26" s="1"/>
  <c r="BA26" i="27"/>
  <c r="AS42" i="26"/>
  <c r="AS49" i="26" s="1"/>
  <c r="BG45" i="26"/>
  <c r="BG50" i="26" s="1"/>
  <c r="BG46" i="26"/>
  <c r="BG51" i="26" s="1"/>
  <c r="AS27" i="26"/>
  <c r="BH28" i="26"/>
  <c r="BR18" i="27"/>
  <c r="BQ21" i="27"/>
  <c r="BQ19" i="27"/>
  <c r="BQ20" i="27"/>
  <c r="BO25" i="27"/>
  <c r="BP33" i="26"/>
  <c r="BP32" i="26" s="1"/>
  <c r="BQ31" i="26" s="1"/>
  <c r="BP38" i="26"/>
  <c r="BP37" i="26" s="1"/>
  <c r="BQ36" i="26" s="1"/>
  <c r="BQ22" i="26"/>
  <c r="BQ20" i="26"/>
  <c r="BR19" i="26"/>
  <c r="BQ21" i="26"/>
  <c r="BB25" i="27" l="1"/>
  <c r="BG52" i="26"/>
  <c r="BG54" i="26" s="1"/>
  <c r="AT26" i="26"/>
  <c r="AS44" i="26"/>
  <c r="BH42" i="26"/>
  <c r="BH49" i="26" s="1"/>
  <c r="BH27" i="26"/>
  <c r="BO27" i="27"/>
  <c r="BR21" i="27"/>
  <c r="BR19" i="27"/>
  <c r="BS18" i="27"/>
  <c r="BR20" i="27"/>
  <c r="BQ33" i="26"/>
  <c r="BQ32" i="26" s="1"/>
  <c r="BR31" i="26" s="1"/>
  <c r="BQ38" i="26"/>
  <c r="BQ37" i="26" s="1"/>
  <c r="BR36" i="26" s="1"/>
  <c r="BR22" i="26"/>
  <c r="BR20" i="26"/>
  <c r="BS19" i="26"/>
  <c r="BR21" i="26"/>
  <c r="BB27" i="27" l="1"/>
  <c r="AS45" i="26"/>
  <c r="AS50" i="26" s="1"/>
  <c r="AS46" i="26"/>
  <c r="AS51" i="26" s="1"/>
  <c r="BI26" i="26"/>
  <c r="BH44" i="26"/>
  <c r="AT28" i="26"/>
  <c r="AT27" i="26" s="1"/>
  <c r="AU26" i="26" s="1"/>
  <c r="BO26" i="27"/>
  <c r="BT18" i="27"/>
  <c r="BS21" i="27"/>
  <c r="BS19" i="27"/>
  <c r="BS20" i="27"/>
  <c r="BR38" i="26"/>
  <c r="BR37" i="26" s="1"/>
  <c r="BS36" i="26" s="1"/>
  <c r="BR33" i="26"/>
  <c r="BR32" i="26" s="1"/>
  <c r="BS31" i="26" s="1"/>
  <c r="BS22" i="26"/>
  <c r="BS20" i="26"/>
  <c r="BT19" i="26"/>
  <c r="BS21" i="26"/>
  <c r="AS52" i="26" l="1"/>
  <c r="AS54" i="26" s="1"/>
  <c r="BP25" i="27"/>
  <c r="BB26" i="27"/>
  <c r="AT42" i="26"/>
  <c r="AT49" i="26" s="1"/>
  <c r="AU28" i="26"/>
  <c r="AT44" i="26"/>
  <c r="BI28" i="26"/>
  <c r="BI27" i="26" s="1"/>
  <c r="BJ26" i="26" s="1"/>
  <c r="BH45" i="26"/>
  <c r="BH50" i="26" s="1"/>
  <c r="BH46" i="26"/>
  <c r="BH51" i="26" s="1"/>
  <c r="BU18" i="27"/>
  <c r="BT21" i="27"/>
  <c r="BT19" i="27"/>
  <c r="BT20" i="27"/>
  <c r="BS33" i="26"/>
  <c r="BS32" i="26" s="1"/>
  <c r="BT31" i="26" s="1"/>
  <c r="BS38" i="26"/>
  <c r="BS37" i="26" s="1"/>
  <c r="BT36" i="26" s="1"/>
  <c r="BT22" i="26"/>
  <c r="BT20" i="26"/>
  <c r="BU19" i="26"/>
  <c r="BT21" i="26"/>
  <c r="BP27" i="27" l="1"/>
  <c r="BC25" i="27"/>
  <c r="AU42" i="26"/>
  <c r="AU49" i="26" s="1"/>
  <c r="BI42" i="26"/>
  <c r="BI49" i="26" s="1"/>
  <c r="BI44" i="26"/>
  <c r="BJ28" i="26"/>
  <c r="BH52" i="26"/>
  <c r="BH54" i="26" s="1"/>
  <c r="AU27" i="26"/>
  <c r="AT45" i="26"/>
  <c r="AT50" i="26" s="1"/>
  <c r="AT46" i="26"/>
  <c r="AT51" i="26" s="1"/>
  <c r="BV18" i="27"/>
  <c r="BU21" i="27"/>
  <c r="BU19" i="27"/>
  <c r="BU20" i="27"/>
  <c r="BT33" i="26"/>
  <c r="BT32" i="26" s="1"/>
  <c r="BU31" i="26" s="1"/>
  <c r="BT38" i="26"/>
  <c r="BT37" i="26" s="1"/>
  <c r="BU36" i="26" s="1"/>
  <c r="BU20" i="26"/>
  <c r="BV19" i="26"/>
  <c r="BU22" i="26"/>
  <c r="BU21" i="26"/>
  <c r="BP26" i="27" l="1"/>
  <c r="BC27" i="27"/>
  <c r="AT52" i="26"/>
  <c r="AT54" i="26" s="1"/>
  <c r="BJ42" i="26"/>
  <c r="BJ49" i="26" s="1"/>
  <c r="AV26" i="26"/>
  <c r="AU44" i="26"/>
  <c r="BI45" i="26"/>
  <c r="BI50" i="26" s="1"/>
  <c r="BI46" i="26"/>
  <c r="BI51" i="26" s="1"/>
  <c r="BJ27" i="26"/>
  <c r="BV21" i="27"/>
  <c r="BV19" i="27"/>
  <c r="BW18" i="27"/>
  <c r="BV20" i="27"/>
  <c r="BU33" i="26"/>
  <c r="BU32" i="26" s="1"/>
  <c r="BV31" i="26" s="1"/>
  <c r="BU38" i="26"/>
  <c r="BU37" i="26" s="1"/>
  <c r="BV36" i="26" s="1"/>
  <c r="BV22" i="26"/>
  <c r="BV20" i="26"/>
  <c r="BW19" i="26"/>
  <c r="BV21" i="26"/>
  <c r="BQ25" i="27" l="1"/>
  <c r="BC26" i="27"/>
  <c r="BI52" i="26"/>
  <c r="BI54" i="26" s="1"/>
  <c r="BK26" i="26"/>
  <c r="BJ44" i="26"/>
  <c r="AV28" i="26"/>
  <c r="AU45" i="26"/>
  <c r="AU50" i="26" s="1"/>
  <c r="AU46" i="26"/>
  <c r="AU51" i="26" s="1"/>
  <c r="BX18" i="27"/>
  <c r="BW21" i="27"/>
  <c r="BW19" i="27"/>
  <c r="BW20" i="27"/>
  <c r="BV33" i="26"/>
  <c r="BV32" i="26" s="1"/>
  <c r="BW31" i="26" s="1"/>
  <c r="BW20" i="26"/>
  <c r="BX19" i="26"/>
  <c r="BW22" i="26"/>
  <c r="BW21" i="26"/>
  <c r="BV38" i="26"/>
  <c r="BV37" i="26" s="1"/>
  <c r="BW36" i="26" s="1"/>
  <c r="BD25" i="27" l="1"/>
  <c r="BQ27" i="27"/>
  <c r="AU52" i="26"/>
  <c r="AU54" i="26" s="1"/>
  <c r="BJ46" i="26"/>
  <c r="BJ51" i="26" s="1"/>
  <c r="BJ45" i="26"/>
  <c r="BJ50" i="26" s="1"/>
  <c r="AV42" i="26"/>
  <c r="AV49" i="26" s="1"/>
  <c r="BK28" i="26"/>
  <c r="BK27" i="26" s="1"/>
  <c r="BL26" i="26" s="1"/>
  <c r="AV27" i="26"/>
  <c r="BY18" i="27"/>
  <c r="BX21" i="27"/>
  <c r="BX19" i="27"/>
  <c r="BX20" i="27"/>
  <c r="BW38" i="26"/>
  <c r="BW37" i="26" s="1"/>
  <c r="BX36" i="26" s="1"/>
  <c r="BW33" i="26"/>
  <c r="BW32" i="26" s="1"/>
  <c r="BX31" i="26" s="1"/>
  <c r="BX22" i="26"/>
  <c r="BX20" i="26"/>
  <c r="BY19" i="26"/>
  <c r="BX21" i="26"/>
  <c r="BQ26" i="27" l="1"/>
  <c r="BD27" i="27"/>
  <c r="BD26" i="27" s="1"/>
  <c r="BJ52" i="26"/>
  <c r="BJ54" i="26" s="1"/>
  <c r="BK42" i="26"/>
  <c r="BK49" i="26" s="1"/>
  <c r="BK44" i="26"/>
  <c r="BL28" i="26"/>
  <c r="BL27" i="26" s="1"/>
  <c r="AW26" i="26"/>
  <c r="AV44" i="26"/>
  <c r="BZ18" i="27"/>
  <c r="BY21" i="27"/>
  <c r="BY19" i="27"/>
  <c r="BY20" i="27"/>
  <c r="BX38" i="26"/>
  <c r="BX37" i="26" s="1"/>
  <c r="BY36" i="26" s="1"/>
  <c r="BX33" i="26"/>
  <c r="BX32" i="26" s="1"/>
  <c r="BY31" i="26" s="1"/>
  <c r="BY22" i="26"/>
  <c r="BY20" i="26"/>
  <c r="BZ19" i="26"/>
  <c r="BY21" i="26"/>
  <c r="BE25" i="27" l="1"/>
  <c r="BR25" i="27"/>
  <c r="BM26" i="26"/>
  <c r="BM28" i="26" s="1"/>
  <c r="BL44" i="26"/>
  <c r="BL45" i="26" s="1"/>
  <c r="BL50" i="26" s="1"/>
  <c r="BK46" i="26"/>
  <c r="BK51" i="26" s="1"/>
  <c r="BK45" i="26"/>
  <c r="BK50" i="26" s="1"/>
  <c r="AW28" i="26"/>
  <c r="AW27" i="26" s="1"/>
  <c r="AV45" i="26"/>
  <c r="AV50" i="26" s="1"/>
  <c r="AV46" i="26"/>
  <c r="AV51" i="26" s="1"/>
  <c r="BL42" i="26"/>
  <c r="BL49" i="26" s="1"/>
  <c r="BZ21" i="27"/>
  <c r="BZ19" i="27"/>
  <c r="CA18" i="27"/>
  <c r="BZ20" i="27"/>
  <c r="BY38" i="26"/>
  <c r="BY37" i="26" s="1"/>
  <c r="BZ36" i="26" s="1"/>
  <c r="BZ22" i="26"/>
  <c r="BZ20" i="26"/>
  <c r="CA19" i="26"/>
  <c r="BZ21" i="26"/>
  <c r="BY33" i="26"/>
  <c r="BY32" i="26" s="1"/>
  <c r="BZ31" i="26" s="1"/>
  <c r="BL46" i="26" l="1"/>
  <c r="BL51" i="26" s="1"/>
  <c r="BL52" i="26" s="1"/>
  <c r="BL54" i="26" s="1"/>
  <c r="BR27" i="27"/>
  <c r="BR26" i="27" s="1"/>
  <c r="BS25" i="27" s="1"/>
  <c r="BE27" i="27"/>
  <c r="BE26" i="27" s="1"/>
  <c r="BK52" i="26"/>
  <c r="BK54" i="26" s="1"/>
  <c r="AX26" i="26"/>
  <c r="AX28" i="26" s="1"/>
  <c r="AW44" i="26"/>
  <c r="AW46" i="26" s="1"/>
  <c r="AW51" i="26" s="1"/>
  <c r="AV52" i="26"/>
  <c r="AV54" i="26" s="1"/>
  <c r="BM42" i="26"/>
  <c r="BM49" i="26" s="1"/>
  <c r="BM27" i="26"/>
  <c r="AW42" i="26"/>
  <c r="AW49" i="26" s="1"/>
  <c r="CB18" i="27"/>
  <c r="CA21" i="27"/>
  <c r="CA19" i="27"/>
  <c r="CA20" i="27"/>
  <c r="BZ33" i="26"/>
  <c r="BZ32" i="26" s="1"/>
  <c r="CA31" i="26" s="1"/>
  <c r="BZ38" i="26"/>
  <c r="BZ37" i="26" s="1"/>
  <c r="CA36" i="26" s="1"/>
  <c r="CA22" i="26"/>
  <c r="CA20" i="26"/>
  <c r="CB19" i="26"/>
  <c r="CA21" i="26"/>
  <c r="AW45" i="26" l="1"/>
  <c r="AW50" i="26" s="1"/>
  <c r="AW52" i="26" s="1"/>
  <c r="AW54" i="26" s="1"/>
  <c r="BF25" i="27"/>
  <c r="BS27" i="27"/>
  <c r="BN26" i="26"/>
  <c r="BM44" i="26"/>
  <c r="AX42" i="26"/>
  <c r="AX49" i="26" s="1"/>
  <c r="AX27" i="26"/>
  <c r="CC18" i="27"/>
  <c r="CB21" i="27"/>
  <c r="CB19" i="27"/>
  <c r="CB20" i="27"/>
  <c r="CA38" i="26"/>
  <c r="CA37" i="26" s="1"/>
  <c r="CB36" i="26" s="1"/>
  <c r="CA33" i="26"/>
  <c r="CA32" i="26" s="1"/>
  <c r="CB31" i="26" s="1"/>
  <c r="CB26" i="26"/>
  <c r="CB22" i="26"/>
  <c r="CB20" i="26"/>
  <c r="CC19" i="26"/>
  <c r="CB21" i="26"/>
  <c r="BS26" i="27" l="1"/>
  <c r="BF27" i="27"/>
  <c r="BF26" i="27" s="1"/>
  <c r="BG25" i="27" s="1"/>
  <c r="AX44" i="26"/>
  <c r="AY26" i="26"/>
  <c r="BM45" i="26"/>
  <c r="BM50" i="26" s="1"/>
  <c r="BM46" i="26"/>
  <c r="BM51" i="26" s="1"/>
  <c r="BN28" i="26"/>
  <c r="CD18" i="27"/>
  <c r="CC21" i="27"/>
  <c r="CC19" i="27"/>
  <c r="CC20" i="27"/>
  <c r="CB38" i="26"/>
  <c r="CB37" i="26" s="1"/>
  <c r="CC36" i="26" s="1"/>
  <c r="CB33" i="26"/>
  <c r="CB32" i="26" s="1"/>
  <c r="CB28" i="26"/>
  <c r="CC20" i="26"/>
  <c r="CD19" i="26"/>
  <c r="CC22" i="26"/>
  <c r="CC21" i="26"/>
  <c r="CC31" i="26"/>
  <c r="BG27" i="27" l="1"/>
  <c r="BG26" i="27" s="1"/>
  <c r="BH25" i="27" s="1"/>
  <c r="BT25" i="27"/>
  <c r="BM52" i="26"/>
  <c r="BM54" i="26" s="1"/>
  <c r="BN42" i="26"/>
  <c r="BN49" i="26" s="1"/>
  <c r="CB42" i="26"/>
  <c r="CB49" i="26" s="1"/>
  <c r="BN27" i="26"/>
  <c r="AY28" i="26"/>
  <c r="AX45" i="26"/>
  <c r="AX50" i="26" s="1"/>
  <c r="AX46" i="26"/>
  <c r="AX51" i="26" s="1"/>
  <c r="CD21" i="27"/>
  <c r="CD19" i="27"/>
  <c r="CE18" i="27"/>
  <c r="CD20" i="27"/>
  <c r="CC38" i="26"/>
  <c r="CC37" i="26" s="1"/>
  <c r="CC33" i="26"/>
  <c r="CC32" i="26" s="1"/>
  <c r="CD31" i="26" s="1"/>
  <c r="CD22" i="26"/>
  <c r="CD20" i="26"/>
  <c r="CE19" i="26"/>
  <c r="CD21" i="26"/>
  <c r="CD36" i="26"/>
  <c r="CB27" i="26"/>
  <c r="CB44" i="26" s="1"/>
  <c r="BT27" i="27" l="1"/>
  <c r="BT26" i="27" s="1"/>
  <c r="BH27" i="27"/>
  <c r="AX52" i="26"/>
  <c r="AX54" i="26" s="1"/>
  <c r="BO26" i="26"/>
  <c r="BN44" i="26"/>
  <c r="AY42" i="26"/>
  <c r="AY49" i="26" s="1"/>
  <c r="AY27" i="26"/>
  <c r="CF18" i="27"/>
  <c r="CE21" i="27"/>
  <c r="CE19" i="27"/>
  <c r="CE20" i="27"/>
  <c r="CD33" i="26"/>
  <c r="CD32" i="26" s="1"/>
  <c r="CE31" i="26" s="1"/>
  <c r="CD38" i="26"/>
  <c r="CD37" i="26" s="1"/>
  <c r="CE36" i="26" s="1"/>
  <c r="CC26" i="26"/>
  <c r="CE20" i="26"/>
  <c r="CF19" i="26"/>
  <c r="CE22" i="26"/>
  <c r="CE21" i="26"/>
  <c r="BU25" i="27" l="1"/>
  <c r="BH26" i="27"/>
  <c r="BN45" i="26"/>
  <c r="BN50" i="26" s="1"/>
  <c r="BN46" i="26"/>
  <c r="BN51" i="26" s="1"/>
  <c r="AZ26" i="26"/>
  <c r="AY44" i="26"/>
  <c r="BO28" i="26"/>
  <c r="BO27" i="26" s="1"/>
  <c r="BP26" i="26" s="1"/>
  <c r="CG18" i="27"/>
  <c r="CF21" i="27"/>
  <c r="CF19" i="27"/>
  <c r="CF20" i="27"/>
  <c r="CE33" i="26"/>
  <c r="CE32" i="26" s="1"/>
  <c r="CF31" i="26" s="1"/>
  <c r="CB45" i="26"/>
  <c r="CB50" i="26" s="1"/>
  <c r="CB46" i="26"/>
  <c r="CB51" i="26" s="1"/>
  <c r="CC28" i="26"/>
  <c r="CE38" i="26"/>
  <c r="CE37" i="26" s="1"/>
  <c r="CF36" i="26" s="1"/>
  <c r="CF22" i="26"/>
  <c r="CF20" i="26"/>
  <c r="CG19" i="26"/>
  <c r="CF21" i="26"/>
  <c r="BI25" i="27" l="1"/>
  <c r="BU27" i="27"/>
  <c r="BU26" i="27" s="1"/>
  <c r="BN52" i="26"/>
  <c r="BN54" i="26" s="1"/>
  <c r="AZ28" i="26"/>
  <c r="AZ27" i="26" s="1"/>
  <c r="BA26" i="26" s="1"/>
  <c r="BO42" i="26"/>
  <c r="BO49" i="26" s="1"/>
  <c r="BO44" i="26"/>
  <c r="BP28" i="26"/>
  <c r="BP27" i="26" s="1"/>
  <c r="BQ26" i="26" s="1"/>
  <c r="CC42" i="26"/>
  <c r="CC49" i="26" s="1"/>
  <c r="AY46" i="26"/>
  <c r="AY51" i="26" s="1"/>
  <c r="AY45" i="26"/>
  <c r="AY50" i="26" s="1"/>
  <c r="CB52" i="26"/>
  <c r="CB54" i="26" s="1"/>
  <c r="CG21" i="27"/>
  <c r="CG19" i="27"/>
  <c r="CG20" i="27"/>
  <c r="CC27" i="26"/>
  <c r="CF33" i="26"/>
  <c r="CF32" i="26" s="1"/>
  <c r="CG31" i="26" s="1"/>
  <c r="CF38" i="26"/>
  <c r="CF37" i="26" s="1"/>
  <c r="CG36" i="26" s="1"/>
  <c r="CG22" i="26"/>
  <c r="CG20" i="26"/>
  <c r="CG21" i="26"/>
  <c r="BV25" i="27" l="1"/>
  <c r="BV27" i="27" s="1"/>
  <c r="BI27" i="27"/>
  <c r="BI26" i="27" s="1"/>
  <c r="BJ25" i="27" s="1"/>
  <c r="CD26" i="26"/>
  <c r="CC44" i="26"/>
  <c r="CC45" i="26" s="1"/>
  <c r="CC50" i="26" s="1"/>
  <c r="BP44" i="26"/>
  <c r="BA28" i="26"/>
  <c r="BQ28" i="26"/>
  <c r="BO46" i="26"/>
  <c r="BO51" i="26" s="1"/>
  <c r="BO45" i="26"/>
  <c r="BO50" i="26" s="1"/>
  <c r="AZ42" i="26"/>
  <c r="AZ49" i="26" s="1"/>
  <c r="AY52" i="26"/>
  <c r="AY54" i="26" s="1"/>
  <c r="BP42" i="26"/>
  <c r="BP49" i="26" s="1"/>
  <c r="AZ44" i="26"/>
  <c r="CG38" i="26"/>
  <c r="CG37" i="26" s="1"/>
  <c r="CH36" i="26" s="1"/>
  <c r="CG33" i="26"/>
  <c r="CG32" i="26" s="1"/>
  <c r="CH31" i="26" s="1"/>
  <c r="BV26" i="27" l="1"/>
  <c r="BW25" i="27" s="1"/>
  <c r="CC46" i="26"/>
  <c r="CC51" i="26" s="1"/>
  <c r="CC52" i="26" s="1"/>
  <c r="CC54" i="26" s="1"/>
  <c r="BJ27" i="27"/>
  <c r="BJ26" i="27" s="1"/>
  <c r="BO52" i="26"/>
  <c r="BO54" i="26" s="1"/>
  <c r="BP46" i="26"/>
  <c r="BP51" i="26" s="1"/>
  <c r="BP45" i="26"/>
  <c r="BP50" i="26" s="1"/>
  <c r="BA42" i="26"/>
  <c r="BA49" i="26" s="1"/>
  <c r="BA27" i="26"/>
  <c r="BQ42" i="26"/>
  <c r="BQ49" i="26" s="1"/>
  <c r="AZ46" i="26"/>
  <c r="AZ51" i="26" s="1"/>
  <c r="AZ45" i="26"/>
  <c r="AZ50" i="26" s="1"/>
  <c r="BQ27" i="26"/>
  <c r="CD28" i="26"/>
  <c r="CH38" i="26"/>
  <c r="CH37" i="26" s="1"/>
  <c r="CI36" i="26" s="1"/>
  <c r="CH33" i="26"/>
  <c r="CH32" i="26" s="1"/>
  <c r="CI31" i="26" s="1"/>
  <c r="BK25" i="27" l="1"/>
  <c r="BP52" i="26"/>
  <c r="BP54" i="26" s="1"/>
  <c r="AZ52" i="26"/>
  <c r="AZ54" i="26" s="1"/>
  <c r="CD42" i="26"/>
  <c r="CD49" i="26" s="1"/>
  <c r="CD27" i="26"/>
  <c r="BA44" i="26"/>
  <c r="BB26" i="26"/>
  <c r="BR26" i="26"/>
  <c r="BQ44" i="26"/>
  <c r="BW27" i="27"/>
  <c r="CI33" i="26"/>
  <c r="CI32" i="26" s="1"/>
  <c r="CJ31" i="26" s="1"/>
  <c r="CI38" i="26"/>
  <c r="CI37" i="26" s="1"/>
  <c r="CJ36" i="26" s="1"/>
  <c r="BK27" i="27" l="1"/>
  <c r="BR28" i="26"/>
  <c r="BR27" i="26" s="1"/>
  <c r="BS26" i="26" s="1"/>
  <c r="CE26" i="26"/>
  <c r="CD44" i="26"/>
  <c r="BB28" i="26"/>
  <c r="BQ45" i="26"/>
  <c r="BQ50" i="26" s="1"/>
  <c r="BQ46" i="26"/>
  <c r="BQ51" i="26" s="1"/>
  <c r="BA46" i="26"/>
  <c r="BA51" i="26" s="1"/>
  <c r="BA45" i="26"/>
  <c r="BA50" i="26" s="1"/>
  <c r="BW26" i="27"/>
  <c r="CJ33" i="26"/>
  <c r="CJ32" i="26" s="1"/>
  <c r="CK31" i="26" s="1"/>
  <c r="CJ38" i="26"/>
  <c r="CJ37" i="26" s="1"/>
  <c r="CK36" i="26" s="1"/>
  <c r="BK26" i="27" l="1"/>
  <c r="BX25" i="27"/>
  <c r="BQ52" i="26"/>
  <c r="BQ54" i="26" s="1"/>
  <c r="BA52" i="26"/>
  <c r="BA54" i="26" s="1"/>
  <c r="BB42" i="26"/>
  <c r="BB49" i="26" s="1"/>
  <c r="BB27" i="26"/>
  <c r="BS28" i="26"/>
  <c r="BS27" i="26" s="1"/>
  <c r="BR42" i="26"/>
  <c r="BR49" i="26" s="1"/>
  <c r="CE28" i="26"/>
  <c r="CE27" i="26" s="1"/>
  <c r="CF26" i="26" s="1"/>
  <c r="CD46" i="26"/>
  <c r="CD51" i="26" s="1"/>
  <c r="CD45" i="26"/>
  <c r="CD50" i="26" s="1"/>
  <c r="BR44" i="26"/>
  <c r="CK38" i="26"/>
  <c r="CK37" i="26" s="1"/>
  <c r="CL36" i="26" s="1"/>
  <c r="CK33" i="26"/>
  <c r="CK32" i="26" s="1"/>
  <c r="CL31" i="26" s="1"/>
  <c r="BL25" i="27" l="1"/>
  <c r="BX27" i="27"/>
  <c r="BX26" i="27" s="1"/>
  <c r="BT26" i="26"/>
  <c r="BS44" i="26"/>
  <c r="BS46" i="26" s="1"/>
  <c r="BS51" i="26" s="1"/>
  <c r="CD52" i="26"/>
  <c r="CD54" i="26" s="1"/>
  <c r="CF28" i="26"/>
  <c r="CF27" i="26" s="1"/>
  <c r="BB44" i="26"/>
  <c r="BB45" i="26" s="1"/>
  <c r="BB50" i="26" s="1"/>
  <c r="BR46" i="26"/>
  <c r="BR51" i="26" s="1"/>
  <c r="BR45" i="26"/>
  <c r="BR50" i="26" s="1"/>
  <c r="CE42" i="26"/>
  <c r="CE49" i="26" s="1"/>
  <c r="BT28" i="26"/>
  <c r="BT27" i="26" s="1"/>
  <c r="CE44" i="26"/>
  <c r="BS42" i="26"/>
  <c r="BS49" i="26" s="1"/>
  <c r="CL38" i="26"/>
  <c r="CL37" i="26" s="1"/>
  <c r="CM36" i="26" s="1"/>
  <c r="CL33" i="26"/>
  <c r="CL32" i="26" s="1"/>
  <c r="CM31" i="26" s="1"/>
  <c r="BY25" i="27" l="1"/>
  <c r="BL27" i="27"/>
  <c r="BL26" i="27" s="1"/>
  <c r="BM25" i="27" s="1"/>
  <c r="CG26" i="26"/>
  <c r="CG28" i="26" s="1"/>
  <c r="CF44" i="26"/>
  <c r="CF45" i="26" s="1"/>
  <c r="CF50" i="26" s="1"/>
  <c r="BS45" i="26"/>
  <c r="BS50" i="26" s="1"/>
  <c r="BS52" i="26" s="1"/>
  <c r="BS54" i="26" s="1"/>
  <c r="BR52" i="26"/>
  <c r="BR54" i="26" s="1"/>
  <c r="BU26" i="26"/>
  <c r="BT44" i="26"/>
  <c r="BB46" i="26"/>
  <c r="BB51" i="26" s="1"/>
  <c r="BB52" i="26" s="1"/>
  <c r="BB54" i="26" s="1"/>
  <c r="CE45" i="26"/>
  <c r="CE50" i="26" s="1"/>
  <c r="CE46" i="26"/>
  <c r="CE51" i="26" s="1"/>
  <c r="BT42" i="26"/>
  <c r="BT49" i="26" s="1"/>
  <c r="CF42" i="26"/>
  <c r="CF49" i="26" s="1"/>
  <c r="CM38" i="26"/>
  <c r="CM37" i="26" s="1"/>
  <c r="CN36" i="26" s="1"/>
  <c r="CM33" i="26"/>
  <c r="CM32" i="26" s="1"/>
  <c r="CN31" i="26" s="1"/>
  <c r="CF46" i="26" l="1"/>
  <c r="CF51" i="26" s="1"/>
  <c r="CF52" i="26" s="1"/>
  <c r="CF54" i="26" s="1"/>
  <c r="BM27" i="27"/>
  <c r="BM26" i="27" s="1"/>
  <c r="BY27" i="27"/>
  <c r="BY26" i="27" s="1"/>
  <c r="BZ25" i="27" s="1"/>
  <c r="CE52" i="26"/>
  <c r="CE54" i="26" s="1"/>
  <c r="CG42" i="26"/>
  <c r="CG49" i="26" s="1"/>
  <c r="CG27" i="26"/>
  <c r="BT46" i="26"/>
  <c r="BT51" i="26" s="1"/>
  <c r="BT45" i="26"/>
  <c r="BT50" i="26" s="1"/>
  <c r="BU28" i="26"/>
  <c r="BU27" i="26" s="1"/>
  <c r="BV26" i="26" s="1"/>
  <c r="CN33" i="26"/>
  <c r="CN32" i="26" s="1"/>
  <c r="CO31" i="26" s="1"/>
  <c r="CN38" i="26"/>
  <c r="CN37" i="26" s="1"/>
  <c r="CO36" i="26" s="1"/>
  <c r="BT52" i="26" l="1"/>
  <c r="BT54" i="26" s="1"/>
  <c r="BZ27" i="27"/>
  <c r="BZ26" i="27" s="1"/>
  <c r="BU44" i="26"/>
  <c r="CH26" i="26"/>
  <c r="CH28" i="26" s="1"/>
  <c r="CH27" i="26" s="1"/>
  <c r="CI26" i="26" s="1"/>
  <c r="CG44" i="26"/>
  <c r="BV28" i="26"/>
  <c r="BU42" i="26"/>
  <c r="BU49" i="26" s="1"/>
  <c r="CO33" i="26"/>
  <c r="CO32" i="26" s="1"/>
  <c r="CP31" i="26" s="1"/>
  <c r="CO38" i="26"/>
  <c r="CO37" i="26" s="1"/>
  <c r="CP36" i="26" s="1"/>
  <c r="CI28" i="26" l="1"/>
  <c r="CI27" i="26" s="1"/>
  <c r="CJ26" i="26" s="1"/>
  <c r="CJ28" i="26" s="1"/>
  <c r="CJ27" i="26" s="1"/>
  <c r="CK26" i="26" s="1"/>
  <c r="CK28" i="26" s="1"/>
  <c r="CK27" i="26" s="1"/>
  <c r="CL26" i="26" s="1"/>
  <c r="CL28" i="26" s="1"/>
  <c r="CL27" i="26" s="1"/>
  <c r="CM26" i="26" s="1"/>
  <c r="BU45" i="26"/>
  <c r="BU50" i="26" s="1"/>
  <c r="BU46" i="26"/>
  <c r="BU51" i="26" s="1"/>
  <c r="CG45" i="26"/>
  <c r="CG50" i="26" s="1"/>
  <c r="CG46" i="26"/>
  <c r="CG51" i="26" s="1"/>
  <c r="BV42" i="26"/>
  <c r="BV49" i="26" s="1"/>
  <c r="BV27" i="26"/>
  <c r="CA25" i="27"/>
  <c r="CP33" i="26"/>
  <c r="CP32" i="26" s="1"/>
  <c r="CQ31" i="26" s="1"/>
  <c r="CP38" i="26"/>
  <c r="CP37" i="26" s="1"/>
  <c r="CQ36" i="26" s="1"/>
  <c r="BU52" i="26" l="1"/>
  <c r="BU54" i="26" s="1"/>
  <c r="BW26" i="26"/>
  <c r="BV44" i="26"/>
  <c r="CG52" i="26"/>
  <c r="CG54" i="26" s="1"/>
  <c r="CA27" i="27"/>
  <c r="CQ38" i="26"/>
  <c r="CQ37" i="26" s="1"/>
  <c r="CR36" i="26" s="1"/>
  <c r="CM28" i="26"/>
  <c r="CM27" i="26" s="1"/>
  <c r="CN26" i="26" s="1"/>
  <c r="CQ33" i="26"/>
  <c r="CQ32" i="26" s="1"/>
  <c r="CR31" i="26" s="1"/>
  <c r="CA26" i="27" l="1"/>
  <c r="BV45" i="26"/>
  <c r="BV50" i="26" s="1"/>
  <c r="BV46" i="26"/>
  <c r="BV51" i="26" s="1"/>
  <c r="BW28" i="26"/>
  <c r="CR33" i="26"/>
  <c r="CR32" i="26" s="1"/>
  <c r="CS31" i="26" s="1"/>
  <c r="CR38" i="26"/>
  <c r="CR37" i="26" s="1"/>
  <c r="CS36" i="26" s="1"/>
  <c r="CN28" i="26"/>
  <c r="CN27" i="26" s="1"/>
  <c r="CO26" i="26" s="1"/>
  <c r="CB25" i="27" l="1"/>
  <c r="BW42" i="26"/>
  <c r="BW49" i="26" s="1"/>
  <c r="BW27" i="26"/>
  <c r="BV52" i="26"/>
  <c r="BV54" i="26" s="1"/>
  <c r="CS38" i="26"/>
  <c r="CS37" i="26" s="1"/>
  <c r="CT36" i="26" s="1"/>
  <c r="CS33" i="26"/>
  <c r="CS32" i="26" s="1"/>
  <c r="CT31" i="26" s="1"/>
  <c r="CO28" i="26"/>
  <c r="CO27" i="26" s="1"/>
  <c r="CP26" i="26" s="1"/>
  <c r="CB27" i="27" l="1"/>
  <c r="CB26" i="27" s="1"/>
  <c r="BX26" i="26"/>
  <c r="BW44" i="26"/>
  <c r="CT33" i="26"/>
  <c r="CT32" i="26" s="1"/>
  <c r="CU31" i="26" s="1"/>
  <c r="CP28" i="26"/>
  <c r="CP27" i="26" s="1"/>
  <c r="CQ26" i="26" s="1"/>
  <c r="CT38" i="26"/>
  <c r="CT37" i="26" s="1"/>
  <c r="CU36" i="26" s="1"/>
  <c r="CC25" i="27" l="1"/>
  <c r="CC27" i="27" s="1"/>
  <c r="BW45" i="26"/>
  <c r="BW50" i="26" s="1"/>
  <c r="BW46" i="26"/>
  <c r="BW51" i="26" s="1"/>
  <c r="BX28" i="26"/>
  <c r="CU33" i="26"/>
  <c r="CU32" i="26" s="1"/>
  <c r="CV31" i="26" s="1"/>
  <c r="CQ28" i="26"/>
  <c r="CQ27" i="26" s="1"/>
  <c r="CR26" i="26" s="1"/>
  <c r="CU38" i="26"/>
  <c r="CU37" i="26" s="1"/>
  <c r="CV36" i="26" s="1"/>
  <c r="BX42" i="26" l="1"/>
  <c r="BX49" i="26" s="1"/>
  <c r="BX27" i="26"/>
  <c r="BW52" i="26"/>
  <c r="BW54" i="26" s="1"/>
  <c r="CC26" i="27"/>
  <c r="CV38" i="26"/>
  <c r="CV37" i="26" s="1"/>
  <c r="CW36" i="26" s="1"/>
  <c r="CR28" i="26"/>
  <c r="CR27" i="26" s="1"/>
  <c r="CS26" i="26" s="1"/>
  <c r="CV33" i="26"/>
  <c r="CV32" i="26" s="1"/>
  <c r="CW31" i="26" s="1"/>
  <c r="BY26" i="26" l="1"/>
  <c r="BX44" i="26"/>
  <c r="CD25" i="27"/>
  <c r="CS28" i="26"/>
  <c r="CS27" i="26" s="1"/>
  <c r="CT26" i="26" s="1"/>
  <c r="CW33" i="26"/>
  <c r="CW32" i="26" s="1"/>
  <c r="CX31" i="26" s="1"/>
  <c r="CW38" i="26"/>
  <c r="CW37" i="26" s="1"/>
  <c r="CX36" i="26" s="1"/>
  <c r="BX46" i="26" l="1"/>
  <c r="BX51" i="26" s="1"/>
  <c r="BX45" i="26"/>
  <c r="BX50" i="26" s="1"/>
  <c r="BY28" i="26"/>
  <c r="CD27" i="27"/>
  <c r="CX33" i="26"/>
  <c r="CX32" i="26" s="1"/>
  <c r="CY31" i="26" s="1"/>
  <c r="CT28" i="26"/>
  <c r="CT27" i="26" s="1"/>
  <c r="CU26" i="26" s="1"/>
  <c r="CX38" i="26"/>
  <c r="CX37" i="26" s="1"/>
  <c r="CY36" i="26" s="1"/>
  <c r="BX52" i="26" l="1"/>
  <c r="BX54" i="26" s="1"/>
  <c r="BY42" i="26"/>
  <c r="BY49" i="26" s="1"/>
  <c r="BY27" i="26"/>
  <c r="CD26" i="27"/>
  <c r="CY38" i="26"/>
  <c r="CY37" i="26" s="1"/>
  <c r="CZ36" i="26" s="1"/>
  <c r="CU28" i="26"/>
  <c r="CU27" i="26" s="1"/>
  <c r="CV26" i="26" s="1"/>
  <c r="CY33" i="26"/>
  <c r="CY32" i="26" s="1"/>
  <c r="CZ31" i="26" s="1"/>
  <c r="CE25" i="27" l="1"/>
  <c r="BZ26" i="26"/>
  <c r="BY44" i="26"/>
  <c r="CV28" i="26"/>
  <c r="CV27" i="26" s="1"/>
  <c r="CW26" i="26" s="1"/>
  <c r="CZ33" i="26"/>
  <c r="CZ32" i="26" s="1"/>
  <c r="DA31" i="26" s="1"/>
  <c r="CZ38" i="26"/>
  <c r="CZ37" i="26" s="1"/>
  <c r="DA36" i="26" s="1"/>
  <c r="CE27" i="27" l="1"/>
  <c r="BY45" i="26"/>
  <c r="BY50" i="26" s="1"/>
  <c r="BY46" i="26"/>
  <c r="BY51" i="26" s="1"/>
  <c r="BZ28" i="26"/>
  <c r="DA38" i="26"/>
  <c r="DA37" i="26" s="1"/>
  <c r="DB36" i="26" s="1"/>
  <c r="CW28" i="26"/>
  <c r="CW27" i="26" s="1"/>
  <c r="CX26" i="26" s="1"/>
  <c r="DA33" i="26"/>
  <c r="DA32" i="26" s="1"/>
  <c r="CE26" i="27" l="1"/>
  <c r="BZ42" i="26"/>
  <c r="BZ49" i="26" s="1"/>
  <c r="BZ27" i="26"/>
  <c r="BY52" i="26"/>
  <c r="BY54" i="26" s="1"/>
  <c r="CX28" i="26"/>
  <c r="CX27" i="26" s="1"/>
  <c r="CY26" i="26" s="1"/>
  <c r="DB38" i="26"/>
  <c r="DB37" i="26" s="1"/>
  <c r="CF25" i="27" l="1"/>
  <c r="CA26" i="26"/>
  <c r="BZ44" i="26"/>
  <c r="CY28" i="26"/>
  <c r="CY27" i="26" s="1"/>
  <c r="CZ26" i="26" s="1"/>
  <c r="CF27" i="27" l="1"/>
  <c r="BZ45" i="26"/>
  <c r="BZ50" i="26" s="1"/>
  <c r="BZ46" i="26"/>
  <c r="BZ51" i="26" s="1"/>
  <c r="CA28" i="26"/>
  <c r="CZ28" i="26"/>
  <c r="CZ27" i="26" s="1"/>
  <c r="CF26" i="27" l="1"/>
  <c r="CA42" i="26"/>
  <c r="CA49" i="26" s="1"/>
  <c r="CA27" i="26"/>
  <c r="CA44" i="26" s="1"/>
  <c r="BZ52" i="26"/>
  <c r="BZ54" i="26" s="1"/>
  <c r="CG25" i="27" l="1"/>
  <c r="CA45" i="26"/>
  <c r="CA50" i="26" s="1"/>
  <c r="CA46" i="26"/>
  <c r="CA51" i="26" s="1"/>
  <c r="CG27" i="27" l="1"/>
  <c r="CA52" i="26"/>
  <c r="CA54" i="26" s="1"/>
  <c r="CG26" i="27" l="1"/>
  <c r="CH25" i="27" l="1"/>
  <c r="CH27" i="27" s="1"/>
  <c r="CH26" i="27" s="1"/>
  <c r="CI25" i="27" s="1"/>
  <c r="CI27" i="27" s="1"/>
  <c r="CI26" i="27" s="1"/>
  <c r="CJ25" i="27" s="1"/>
  <c r="CJ27" i="27" s="1"/>
  <c r="CJ26" i="27" s="1"/>
  <c r="CK25" i="27" s="1"/>
  <c r="CK27" i="27" s="1"/>
  <c r="CK26" i="27" s="1"/>
  <c r="CL25" i="27" s="1"/>
  <c r="CL27" i="27" l="1"/>
  <c r="CL26" i="27" s="1"/>
  <c r="L52" i="25" l="1"/>
  <c r="M52" i="25"/>
  <c r="N52" i="25"/>
  <c r="O52" i="25"/>
  <c r="K52" i="25"/>
  <c r="L50" i="25"/>
  <c r="M50" i="25"/>
  <c r="N50" i="25"/>
  <c r="O50" i="25"/>
  <c r="K50" i="25"/>
  <c r="A39" i="25"/>
  <c r="A34" i="25"/>
  <c r="BR32" i="25"/>
  <c r="BR31" i="25" s="1"/>
  <c r="BS30" i="25" s="1"/>
  <c r="AS32" i="25"/>
  <c r="AS31" i="25"/>
  <c r="AT30" i="25" s="1"/>
  <c r="A29" i="25"/>
  <c r="J18" i="25"/>
  <c r="J21" i="25" s="1"/>
  <c r="C12" i="25"/>
  <c r="B8" i="25"/>
  <c r="B7" i="25"/>
  <c r="C5" i="25"/>
  <c r="K18" i="25" l="1"/>
  <c r="L18" i="25" s="1"/>
  <c r="M18" i="25" s="1"/>
  <c r="M20" i="25" s="1"/>
  <c r="J19" i="25"/>
  <c r="J20" i="25"/>
  <c r="K19" i="25"/>
  <c r="K20" i="25"/>
  <c r="K21" i="25"/>
  <c r="AT32" i="25"/>
  <c r="AT31" i="25" s="1"/>
  <c r="AU30" i="25" s="1"/>
  <c r="L20" i="25"/>
  <c r="BS32" i="25"/>
  <c r="BS31" i="25" s="1"/>
  <c r="BT30" i="25" s="1"/>
  <c r="L19" i="25" l="1"/>
  <c r="L21" i="25"/>
  <c r="K57" i="25"/>
  <c r="BT32" i="25"/>
  <c r="BT31" i="25" s="1"/>
  <c r="BU30" i="25" s="1"/>
  <c r="AU32" i="25"/>
  <c r="AU31" i="25" s="1"/>
  <c r="AV30" i="25" s="1"/>
  <c r="M21" i="25"/>
  <c r="M19" i="25"/>
  <c r="N18" i="25"/>
  <c r="L37" i="17"/>
  <c r="L41" i="17" s="1"/>
  <c r="L54" i="17" s="1"/>
  <c r="M37" i="17"/>
  <c r="M41" i="17" s="1"/>
  <c r="M54" i="17" s="1"/>
  <c r="N37" i="17"/>
  <c r="N41" i="17" s="1"/>
  <c r="N54" i="17" s="1"/>
  <c r="O37" i="17"/>
  <c r="O41" i="17" s="1"/>
  <c r="O54" i="17" s="1"/>
  <c r="P37" i="17"/>
  <c r="P41" i="17" s="1"/>
  <c r="P54" i="17" s="1"/>
  <c r="Q37" i="17"/>
  <c r="Q41" i="17" s="1"/>
  <c r="Q54" i="17" s="1"/>
  <c r="R37" i="17"/>
  <c r="R41" i="17" s="1"/>
  <c r="R54" i="17" s="1"/>
  <c r="S37" i="17"/>
  <c r="S41" i="17" s="1"/>
  <c r="S54" i="17" s="1"/>
  <c r="T37" i="17"/>
  <c r="T41" i="17" s="1"/>
  <c r="T54" i="17" s="1"/>
  <c r="U37" i="17"/>
  <c r="U41" i="17" s="1"/>
  <c r="U54" i="17" s="1"/>
  <c r="V37" i="17"/>
  <c r="V41" i="17" s="1"/>
  <c r="V54" i="17" s="1"/>
  <c r="K37" i="17"/>
  <c r="K41" i="17" s="1"/>
  <c r="K54" i="17" s="1"/>
  <c r="J37" i="17"/>
  <c r="K40" i="7"/>
  <c r="K33" i="7" s="1"/>
  <c r="E18" i="17"/>
  <c r="J40" i="7"/>
  <c r="J33" i="7" s="1"/>
  <c r="F42" i="21"/>
  <c r="F54" i="21" s="1"/>
  <c r="G42" i="21"/>
  <c r="G54" i="21" s="1"/>
  <c r="H42" i="21"/>
  <c r="H54" i="21" s="1"/>
  <c r="I42" i="21"/>
  <c r="I54" i="21" s="1"/>
  <c r="E42" i="21"/>
  <c r="J38" i="21"/>
  <c r="J42" i="21" s="1"/>
  <c r="J54" i="21" s="1"/>
  <c r="F17" i="21"/>
  <c r="G17" i="21"/>
  <c r="H17" i="21"/>
  <c r="I17" i="21"/>
  <c r="E17" i="21"/>
  <c r="Q49" i="24"/>
  <c r="V28" i="22" s="1"/>
  <c r="V31" i="22" s="1"/>
  <c r="V40" i="22" s="1"/>
  <c r="Y31" i="22"/>
  <c r="Y40" i="22" s="1"/>
  <c r="Z31" i="22"/>
  <c r="Z40" i="22" s="1"/>
  <c r="AA31" i="22"/>
  <c r="AA40" i="22" s="1"/>
  <c r="AB31" i="22"/>
  <c r="AB40" i="22" s="1"/>
  <c r="AC31" i="22"/>
  <c r="AC40" i="22" s="1"/>
  <c r="AD31" i="22"/>
  <c r="AD40" i="22" s="1"/>
  <c r="AE31" i="22"/>
  <c r="AE40" i="22" s="1"/>
  <c r="AF31" i="22"/>
  <c r="AF40" i="22" s="1"/>
  <c r="AG31" i="22"/>
  <c r="AG40" i="22" s="1"/>
  <c r="AH31" i="22"/>
  <c r="AH40" i="22" s="1"/>
  <c r="AI31" i="22"/>
  <c r="AI40" i="22" s="1"/>
  <c r="F31" i="22"/>
  <c r="F40" i="22" s="1"/>
  <c r="G31" i="22"/>
  <c r="G40" i="22" s="1"/>
  <c r="H31" i="22"/>
  <c r="H40" i="22" s="1"/>
  <c r="I31" i="22"/>
  <c r="I40" i="22" s="1"/>
  <c r="E31" i="22"/>
  <c r="E40" i="22" s="1"/>
  <c r="E44" i="22" s="1"/>
  <c r="J39" i="5" s="1"/>
  <c r="X28" i="22"/>
  <c r="X31" i="22" s="1"/>
  <c r="X40" i="22" s="1"/>
  <c r="AH13" i="22"/>
  <c r="AH18" i="22" s="1"/>
  <c r="AH21" i="22" s="1"/>
  <c r="AG13" i="22"/>
  <c r="AG18" i="22" s="1"/>
  <c r="AG21" i="22" s="1"/>
  <c r="AF13" i="22"/>
  <c r="AF18" i="22" s="1"/>
  <c r="AF21" i="22" s="1"/>
  <c r="AE13" i="22"/>
  <c r="AE18" i="22" s="1"/>
  <c r="AE21" i="22" s="1"/>
  <c r="AD13" i="22"/>
  <c r="AD18" i="22" s="1"/>
  <c r="AD21" i="22" s="1"/>
  <c r="F13" i="22"/>
  <c r="G13" i="22"/>
  <c r="H13" i="22"/>
  <c r="I13" i="22"/>
  <c r="E13" i="22"/>
  <c r="AB10" i="22"/>
  <c r="AC10" i="22"/>
  <c r="M49" i="24"/>
  <c r="R28" i="22" s="1"/>
  <c r="R31" i="22" s="1"/>
  <c r="R40" i="22" s="1"/>
  <c r="N49" i="24"/>
  <c r="S28" i="22" s="1"/>
  <c r="S31" i="22" s="1"/>
  <c r="S40" i="22" s="1"/>
  <c r="O49" i="24"/>
  <c r="T28" i="22" s="1"/>
  <c r="T31" i="22" s="1"/>
  <c r="T40" i="22" s="1"/>
  <c r="P49" i="24"/>
  <c r="U28" i="22" s="1"/>
  <c r="U31" i="22" s="1"/>
  <c r="U40" i="22" s="1"/>
  <c r="L49" i="24"/>
  <c r="Q28" i="22" s="1"/>
  <c r="Q31" i="22" s="1"/>
  <c r="Q40" i="22" s="1"/>
  <c r="J49" i="24"/>
  <c r="O28" i="22" s="1"/>
  <c r="O31" i="22" s="1"/>
  <c r="O40" i="22" s="1"/>
  <c r="K49" i="24"/>
  <c r="P28" i="22" s="1"/>
  <c r="P31" i="22" s="1"/>
  <c r="P40" i="22" s="1"/>
  <c r="H49" i="24"/>
  <c r="M28" i="22" s="1"/>
  <c r="M31" i="22" s="1"/>
  <c r="M40" i="22" s="1"/>
  <c r="I49" i="24"/>
  <c r="N28" i="22" s="1"/>
  <c r="N31" i="22" s="1"/>
  <c r="N40" i="22" s="1"/>
  <c r="F49" i="24"/>
  <c r="K28" i="22" s="1"/>
  <c r="K31" i="22" s="1"/>
  <c r="K40" i="22" s="1"/>
  <c r="G49" i="24"/>
  <c r="L28" i="22" s="1"/>
  <c r="L31" i="22" s="1"/>
  <c r="L40" i="22" s="1"/>
  <c r="E49" i="24"/>
  <c r="J28" i="22" s="1"/>
  <c r="J31" i="22" s="1"/>
  <c r="J40" i="22" s="1"/>
  <c r="Q42" i="24"/>
  <c r="P42" i="24"/>
  <c r="U10" i="22" s="1"/>
  <c r="F42" i="24"/>
  <c r="K10" i="22" s="1"/>
  <c r="K13" i="22" s="1"/>
  <c r="G42" i="24"/>
  <c r="L10" i="22" s="1"/>
  <c r="L13" i="22" s="1"/>
  <c r="H42" i="24"/>
  <c r="M10" i="22" s="1"/>
  <c r="M13" i="22" s="1"/>
  <c r="I42" i="24"/>
  <c r="N10" i="22" s="1"/>
  <c r="N13" i="22" s="1"/>
  <c r="J42" i="24"/>
  <c r="O10" i="22" s="1"/>
  <c r="O13" i="22" s="1"/>
  <c r="K42" i="24"/>
  <c r="P10" i="22" s="1"/>
  <c r="P13" i="22" s="1"/>
  <c r="L42" i="24"/>
  <c r="Q10" i="22" s="1"/>
  <c r="Q13" i="22" s="1"/>
  <c r="M42" i="24"/>
  <c r="R10" i="22" s="1"/>
  <c r="R13" i="22" s="1"/>
  <c r="N42" i="24"/>
  <c r="S10" i="22" s="1"/>
  <c r="S13" i="22" s="1"/>
  <c r="O42" i="24"/>
  <c r="T10" i="22" s="1"/>
  <c r="T13" i="22" s="1"/>
  <c r="E42" i="24"/>
  <c r="J10" i="22" s="1"/>
  <c r="J13" i="22" s="1"/>
  <c r="O38" i="21"/>
  <c r="O42" i="21" s="1"/>
  <c r="O54" i="21" s="1"/>
  <c r="AC13" i="22" l="1"/>
  <c r="AC18" i="22" s="1"/>
  <c r="AC21" i="22" s="1"/>
  <c r="AB13" i="22"/>
  <c r="AB18" i="22" s="1"/>
  <c r="AB21" i="22" s="1"/>
  <c r="U13" i="22"/>
  <c r="W10" i="22"/>
  <c r="V10" i="22"/>
  <c r="AV32" i="25"/>
  <c r="AV31" i="25" s="1"/>
  <c r="AW30" i="25" s="1"/>
  <c r="K54" i="25"/>
  <c r="K59" i="25" s="1"/>
  <c r="K53" i="25"/>
  <c r="K58" i="25" s="1"/>
  <c r="O18" i="25"/>
  <c r="N21" i="25"/>
  <c r="N19" i="25"/>
  <c r="N20" i="25"/>
  <c r="BU32" i="25"/>
  <c r="BU31" i="25" s="1"/>
  <c r="BV30" i="25" s="1"/>
  <c r="R49" i="24"/>
  <c r="W28" i="22" s="1"/>
  <c r="W31" i="22" s="1"/>
  <c r="W40" i="22" s="1"/>
  <c r="V13" i="22" l="1"/>
  <c r="W13" i="22"/>
  <c r="X10" i="22"/>
  <c r="K60" i="25"/>
  <c r="K62" i="25" s="1"/>
  <c r="AW32" i="25"/>
  <c r="AW31" i="25" s="1"/>
  <c r="AX30" i="25" s="1"/>
  <c r="BV32" i="25"/>
  <c r="BV31" i="25" s="1"/>
  <c r="BW30" i="25" s="1"/>
  <c r="L57" i="25"/>
  <c r="P18" i="25"/>
  <c r="O21" i="25"/>
  <c r="O19" i="25"/>
  <c r="O20" i="25"/>
  <c r="M26" i="24"/>
  <c r="R13" i="21" s="1"/>
  <c r="G26" i="24"/>
  <c r="L13" i="21" s="1"/>
  <c r="H26" i="24"/>
  <c r="M13" i="21" s="1"/>
  <c r="I26" i="24"/>
  <c r="N13" i="21" s="1"/>
  <c r="J26" i="24"/>
  <c r="O13" i="21" s="1"/>
  <c r="K26" i="24"/>
  <c r="P13" i="21" s="1"/>
  <c r="L26" i="24"/>
  <c r="Q13" i="21" s="1"/>
  <c r="F26" i="24"/>
  <c r="F10" i="24"/>
  <c r="K14" i="17" s="1"/>
  <c r="L14" i="17"/>
  <c r="M14" i="17"/>
  <c r="I10" i="24"/>
  <c r="N14" i="17" s="1"/>
  <c r="J10" i="24"/>
  <c r="O14" i="17" s="1"/>
  <c r="K10" i="24"/>
  <c r="P14" i="17" s="1"/>
  <c r="L10" i="24"/>
  <c r="Q14" i="17" s="1"/>
  <c r="M10" i="24"/>
  <c r="R14" i="17" s="1"/>
  <c r="N10" i="24"/>
  <c r="S14" i="17" s="1"/>
  <c r="O10" i="24"/>
  <c r="T14" i="17" s="1"/>
  <c r="P10" i="24"/>
  <c r="U14" i="17" s="1"/>
  <c r="Q10" i="24"/>
  <c r="V14" i="17" s="1"/>
  <c r="E10" i="24"/>
  <c r="J14" i="17" s="1"/>
  <c r="V38" i="21"/>
  <c r="V42" i="21" s="1"/>
  <c r="V54" i="21" s="1"/>
  <c r="U38" i="21"/>
  <c r="U42" i="21" s="1"/>
  <c r="U54" i="21" s="1"/>
  <c r="T38" i="21"/>
  <c r="T42" i="21" s="1"/>
  <c r="T54" i="21" s="1"/>
  <c r="S38" i="21"/>
  <c r="S42" i="21" s="1"/>
  <c r="S54" i="21" s="1"/>
  <c r="S59" i="21" s="1"/>
  <c r="R38" i="21"/>
  <c r="R42" i="21" s="1"/>
  <c r="R54" i="21" s="1"/>
  <c r="R59" i="21" s="1"/>
  <c r="Q38" i="21"/>
  <c r="Q42" i="21" s="1"/>
  <c r="Q54" i="21" s="1"/>
  <c r="P38" i="21"/>
  <c r="P42" i="21" s="1"/>
  <c r="P54" i="21" s="1"/>
  <c r="N38" i="21"/>
  <c r="N42" i="21" s="1"/>
  <c r="N54" i="21" s="1"/>
  <c r="M38" i="21"/>
  <c r="M42" i="21" s="1"/>
  <c r="M54" i="21" s="1"/>
  <c r="L38" i="21"/>
  <c r="L42" i="21" s="1"/>
  <c r="L54" i="21" s="1"/>
  <c r="K38" i="21"/>
  <c r="K42" i="21" s="1"/>
  <c r="K54" i="21" s="1"/>
  <c r="N26" i="24"/>
  <c r="S13" i="21" s="1"/>
  <c r="O26" i="24"/>
  <c r="T13" i="21" s="1"/>
  <c r="P26" i="24"/>
  <c r="U13" i="21" s="1"/>
  <c r="Q26" i="24"/>
  <c r="V13" i="21" s="1"/>
  <c r="E26" i="24"/>
  <c r="J13" i="21" s="1"/>
  <c r="J17" i="21" s="1"/>
  <c r="J32" i="21" s="1"/>
  <c r="N17" i="21" l="1"/>
  <c r="U17" i="21"/>
  <c r="Q17" i="21"/>
  <c r="M17" i="21"/>
  <c r="T17" i="21"/>
  <c r="P17" i="21"/>
  <c r="L17" i="21"/>
  <c r="V17" i="21"/>
  <c r="K13" i="21"/>
  <c r="S17" i="21"/>
  <c r="O17" i="21"/>
  <c r="R17" i="21"/>
  <c r="X13" i="22"/>
  <c r="Y10" i="22"/>
  <c r="AX32" i="25"/>
  <c r="AX31" i="25" s="1"/>
  <c r="AY30" i="25" s="1"/>
  <c r="Q18" i="25"/>
  <c r="P21" i="25"/>
  <c r="P19" i="25"/>
  <c r="P20" i="25"/>
  <c r="BW32" i="25"/>
  <c r="BW31" i="25" s="1"/>
  <c r="BX30" i="25" s="1"/>
  <c r="K295" i="6"/>
  <c r="K293" i="8"/>
  <c r="K294" i="8" s="1"/>
  <c r="K308" i="1"/>
  <c r="Y13" i="22" l="1"/>
  <c r="Y16" i="22" s="1"/>
  <c r="K17" i="21"/>
  <c r="Z10" i="22"/>
  <c r="AA10" i="22"/>
  <c r="AY32" i="25"/>
  <c r="AY31" i="25" s="1"/>
  <c r="AZ30" i="25" s="1"/>
  <c r="BX32" i="25"/>
  <c r="BX31" i="25" s="1"/>
  <c r="BY30" i="25" s="1"/>
  <c r="Q21" i="25"/>
  <c r="Q19" i="25"/>
  <c r="R18" i="25"/>
  <c r="Q20" i="25"/>
  <c r="L54" i="25"/>
  <c r="L59" i="25" s="1"/>
  <c r="L53" i="25"/>
  <c r="L58" i="25" s="1"/>
  <c r="M57" i="25"/>
  <c r="K296" i="6"/>
  <c r="K297" i="6"/>
  <c r="L293" i="8"/>
  <c r="K295" i="8"/>
  <c r="K296" i="8" s="1"/>
  <c r="K288" i="8" s="1"/>
  <c r="L307" i="1"/>
  <c r="K309" i="1"/>
  <c r="K310" i="1" s="1"/>
  <c r="K302" i="1" s="1"/>
  <c r="Z13" i="22" l="1"/>
  <c r="Z18" i="22" s="1"/>
  <c r="AA13" i="22"/>
  <c r="AA18" i="22" s="1"/>
  <c r="AA21" i="22" s="1"/>
  <c r="L60" i="25"/>
  <c r="L62" i="25" s="1"/>
  <c r="BY32" i="25"/>
  <c r="BY31" i="25" s="1"/>
  <c r="BZ30" i="25" s="1"/>
  <c r="S18" i="25"/>
  <c r="R21" i="25"/>
  <c r="R19" i="25"/>
  <c r="R20" i="25"/>
  <c r="AZ32" i="25"/>
  <c r="AZ31" i="25" s="1"/>
  <c r="BA30" i="25" s="1"/>
  <c r="K298" i="6"/>
  <c r="K290" i="6" s="1"/>
  <c r="L295" i="6"/>
  <c r="L295" i="8"/>
  <c r="L294" i="8"/>
  <c r="L309" i="1"/>
  <c r="L308" i="1"/>
  <c r="K43" i="4"/>
  <c r="L43" i="4"/>
  <c r="M43" i="4"/>
  <c r="J43" i="4"/>
  <c r="L310" i="1" l="1"/>
  <c r="L302" i="1" s="1"/>
  <c r="BA32" i="25"/>
  <c r="BA31" i="25" s="1"/>
  <c r="BB30" i="25" s="1"/>
  <c r="BZ32" i="25"/>
  <c r="S25" i="25"/>
  <c r="T18" i="25"/>
  <c r="S21" i="25"/>
  <c r="S19" i="25"/>
  <c r="S20" i="25"/>
  <c r="L297" i="6"/>
  <c r="L296" i="6"/>
  <c r="L296" i="8"/>
  <c r="L288" i="8" s="1"/>
  <c r="M293" i="8"/>
  <c r="M307" i="1"/>
  <c r="C61" i="7"/>
  <c r="E61" i="7" s="1"/>
  <c r="P29" i="7" s="1"/>
  <c r="L298" i="6" l="1"/>
  <c r="L290" i="6" s="1"/>
  <c r="U18" i="25"/>
  <c r="T21" i="25"/>
  <c r="T19" i="25"/>
  <c r="T20" i="25"/>
  <c r="N57" i="25"/>
  <c r="BZ31" i="25"/>
  <c r="CA30" i="25" s="1"/>
  <c r="BB32" i="25"/>
  <c r="BB31" i="25" s="1"/>
  <c r="BC30" i="25" s="1"/>
  <c r="M54" i="25"/>
  <c r="M59" i="25" s="1"/>
  <c r="M53" i="25"/>
  <c r="M58" i="25" s="1"/>
  <c r="S27" i="25"/>
  <c r="M295" i="6"/>
  <c r="M295" i="8"/>
  <c r="M294" i="8"/>
  <c r="N293" i="8" s="1"/>
  <c r="M308" i="1"/>
  <c r="M309" i="1"/>
  <c r="CF29" i="7"/>
  <c r="BY29" i="7"/>
  <c r="BT29" i="7"/>
  <c r="BP29" i="7"/>
  <c r="BL29" i="7"/>
  <c r="BH29" i="7"/>
  <c r="BD29" i="7"/>
  <c r="AZ29" i="7"/>
  <c r="AV29" i="7"/>
  <c r="AR29" i="7"/>
  <c r="AN29" i="7"/>
  <c r="AJ29" i="7"/>
  <c r="AF29" i="7"/>
  <c r="AB29" i="7"/>
  <c r="X29" i="7"/>
  <c r="T29" i="7"/>
  <c r="BU29" i="7"/>
  <c r="BE29" i="7"/>
  <c r="AS29" i="7"/>
  <c r="AK29" i="7"/>
  <c r="Y29" i="7"/>
  <c r="CC29" i="7"/>
  <c r="BX29" i="7"/>
  <c r="BS29" i="7"/>
  <c r="BO29" i="7"/>
  <c r="BK29" i="7"/>
  <c r="BG29" i="7"/>
  <c r="BC29" i="7"/>
  <c r="AY29" i="7"/>
  <c r="AU29" i="7"/>
  <c r="AQ29" i="7"/>
  <c r="AM29" i="7"/>
  <c r="AI29" i="7"/>
  <c r="AE29" i="7"/>
  <c r="AA29" i="7"/>
  <c r="W29" i="7"/>
  <c r="S29" i="7"/>
  <c r="BZ29" i="7"/>
  <c r="BI29" i="7"/>
  <c r="AW29" i="7"/>
  <c r="AC29" i="7"/>
  <c r="Q29" i="7"/>
  <c r="CB29" i="7"/>
  <c r="BV29" i="7"/>
  <c r="BR29" i="7"/>
  <c r="BN29" i="7"/>
  <c r="BJ29" i="7"/>
  <c r="BF29" i="7"/>
  <c r="BB29" i="7"/>
  <c r="AX29" i="7"/>
  <c r="AT29" i="7"/>
  <c r="AP29" i="7"/>
  <c r="AL29" i="7"/>
  <c r="AH29" i="7"/>
  <c r="AD29" i="7"/>
  <c r="Z29" i="7"/>
  <c r="V29" i="7"/>
  <c r="R29" i="7"/>
  <c r="CG29" i="7"/>
  <c r="BQ29" i="7"/>
  <c r="BM29" i="7"/>
  <c r="BA29" i="7"/>
  <c r="AO29" i="7"/>
  <c r="AG29" i="7"/>
  <c r="U29" i="7"/>
  <c r="CD29" i="7"/>
  <c r="BW29" i="7"/>
  <c r="CA29" i="7"/>
  <c r="CE29" i="7"/>
  <c r="C30" i="5"/>
  <c r="E30" i="5" s="1"/>
  <c r="AE16" i="5" s="1"/>
  <c r="E29" i="5"/>
  <c r="F44" i="22"/>
  <c r="K39" i="5" s="1"/>
  <c r="G44" i="22"/>
  <c r="L39" i="5" s="1"/>
  <c r="H44" i="22"/>
  <c r="M39" i="5" s="1"/>
  <c r="I44" i="22"/>
  <c r="N39" i="5" s="1"/>
  <c r="J44" i="22"/>
  <c r="O39" i="5" s="1"/>
  <c r="L44" i="22"/>
  <c r="Q39" i="5" s="1"/>
  <c r="M44" i="22"/>
  <c r="R39" i="5" s="1"/>
  <c r="N44" i="22"/>
  <c r="S39" i="5" s="1"/>
  <c r="O44" i="22"/>
  <c r="T39" i="5" s="1"/>
  <c r="P44" i="22"/>
  <c r="U39" i="5" s="1"/>
  <c r="Q44" i="22"/>
  <c r="V39" i="5" s="1"/>
  <c r="R44" i="22"/>
  <c r="W39" i="5" s="1"/>
  <c r="S44" i="22"/>
  <c r="X39" i="5" s="1"/>
  <c r="T44" i="22"/>
  <c r="Y39" i="5" s="1"/>
  <c r="U44" i="22"/>
  <c r="Z39" i="5" s="1"/>
  <c r="V44" i="22"/>
  <c r="AA39" i="5" s="1"/>
  <c r="W44" i="22"/>
  <c r="X44" i="22"/>
  <c r="Y44" i="22"/>
  <c r="Z44" i="22"/>
  <c r="AA44" i="22"/>
  <c r="AF39" i="5" s="1"/>
  <c r="AF40" i="5" s="1"/>
  <c r="AB44" i="22"/>
  <c r="AG39" i="5" s="1"/>
  <c r="AG40" i="5" s="1"/>
  <c r="AC44" i="22"/>
  <c r="AH39" i="5" s="1"/>
  <c r="AH40" i="5" s="1"/>
  <c r="AD44" i="22"/>
  <c r="AI39" i="5" s="1"/>
  <c r="AI40" i="5" s="1"/>
  <c r="AE44" i="22"/>
  <c r="AJ39" i="5" s="1"/>
  <c r="AJ40" i="5" s="1"/>
  <c r="AF44" i="22"/>
  <c r="AK39" i="5" s="1"/>
  <c r="AK40" i="5" s="1"/>
  <c r="AG44" i="22"/>
  <c r="AL39" i="5" s="1"/>
  <c r="AL40" i="5" s="1"/>
  <c r="AH44" i="22"/>
  <c r="AM39" i="5" s="1"/>
  <c r="AM40" i="5" s="1"/>
  <c r="AI44" i="22"/>
  <c r="AN39" i="5" s="1"/>
  <c r="AN40" i="5" s="1"/>
  <c r="AJ44" i="22"/>
  <c r="AO39" i="5" s="1"/>
  <c r="AO40" i="5" s="1"/>
  <c r="AK44" i="22"/>
  <c r="AP39" i="5" s="1"/>
  <c r="AP40" i="5" s="1"/>
  <c r="AL44" i="22"/>
  <c r="AQ39" i="5" s="1"/>
  <c r="AQ40" i="5" s="1"/>
  <c r="AM44" i="22"/>
  <c r="AR39" i="5" s="1"/>
  <c r="AR40" i="5" s="1"/>
  <c r="AN44" i="22"/>
  <c r="AS39" i="5" s="1"/>
  <c r="AS40" i="5" s="1"/>
  <c r="AO44" i="22"/>
  <c r="AT39" i="5" s="1"/>
  <c r="AT40" i="5" s="1"/>
  <c r="AP44" i="22"/>
  <c r="AU39" i="5" s="1"/>
  <c r="AU40" i="5" s="1"/>
  <c r="AQ44" i="22"/>
  <c r="AV39" i="5" s="1"/>
  <c r="AV40" i="5" s="1"/>
  <c r="AR44" i="22"/>
  <c r="AW39" i="5" s="1"/>
  <c r="AW40" i="5" s="1"/>
  <c r="AS44" i="22"/>
  <c r="AX39" i="5" s="1"/>
  <c r="AX40" i="5" s="1"/>
  <c r="AT44" i="22"/>
  <c r="AY39" i="5" s="1"/>
  <c r="AY40" i="5" s="1"/>
  <c r="AU44" i="22"/>
  <c r="AZ39" i="5" s="1"/>
  <c r="AZ40" i="5" s="1"/>
  <c r="K44" i="22"/>
  <c r="P39" i="5" s="1"/>
  <c r="AB39" i="5"/>
  <c r="AC39" i="5"/>
  <c r="Y47" i="22"/>
  <c r="AD39" i="5" s="1"/>
  <c r="Z47" i="22"/>
  <c r="AE39" i="5" s="1"/>
  <c r="L41" i="7"/>
  <c r="M41" i="7"/>
  <c r="N41" i="7"/>
  <c r="O41" i="7"/>
  <c r="K41" i="7"/>
  <c r="J41" i="7"/>
  <c r="J44" i="7" s="1"/>
  <c r="J50" i="27" s="1"/>
  <c r="J36" i="4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BX39" i="7"/>
  <c r="BY39" i="7"/>
  <c r="BZ39" i="7"/>
  <c r="CA39" i="7"/>
  <c r="CB39" i="7"/>
  <c r="CC39" i="7"/>
  <c r="CD39" i="7"/>
  <c r="CE39" i="7"/>
  <c r="CF39" i="7"/>
  <c r="CG39" i="7"/>
  <c r="P39" i="7"/>
  <c r="AE22" i="5" l="1"/>
  <c r="AD16" i="5"/>
  <c r="AD22" i="5" s="1"/>
  <c r="BA39" i="5"/>
  <c r="BA40" i="5" s="1"/>
  <c r="S26" i="25"/>
  <c r="T25" i="25" s="1"/>
  <c r="T27" i="25" s="1"/>
  <c r="M60" i="25"/>
  <c r="M62" i="25" s="1"/>
  <c r="O57" i="25"/>
  <c r="BC32" i="25"/>
  <c r="BC31" i="25" s="1"/>
  <c r="BD30" i="25" s="1"/>
  <c r="CA32" i="25"/>
  <c r="N54" i="25"/>
  <c r="N59" i="25" s="1"/>
  <c r="N53" i="25"/>
  <c r="N58" i="25" s="1"/>
  <c r="U21" i="25"/>
  <c r="U19" i="25"/>
  <c r="V18" i="25"/>
  <c r="U20" i="25"/>
  <c r="M297" i="6"/>
  <c r="M296" i="6"/>
  <c r="M296" i="8"/>
  <c r="M288" i="8" s="1"/>
  <c r="N295" i="8"/>
  <c r="N294" i="8"/>
  <c r="O293" i="8" s="1"/>
  <c r="M310" i="1"/>
  <c r="M302" i="1" s="1"/>
  <c r="N307" i="1"/>
  <c r="O44" i="7"/>
  <c r="O50" i="27" s="1"/>
  <c r="BB39" i="5" l="1"/>
  <c r="BC39" i="5" s="1"/>
  <c r="N60" i="25"/>
  <c r="N62" i="25" s="1"/>
  <c r="T26" i="25"/>
  <c r="U25" i="25" s="1"/>
  <c r="U27" i="25" s="1"/>
  <c r="W18" i="25"/>
  <c r="V21" i="25"/>
  <c r="V19" i="25"/>
  <c r="V20" i="25"/>
  <c r="O54" i="25"/>
  <c r="O59" i="25" s="1"/>
  <c r="O53" i="25"/>
  <c r="O58" i="25" s="1"/>
  <c r="CA31" i="25"/>
  <c r="CB30" i="25" s="1"/>
  <c r="BD32" i="25"/>
  <c r="M298" i="6"/>
  <c r="M290" i="6" s="1"/>
  <c r="N295" i="6"/>
  <c r="O294" i="8"/>
  <c r="P293" i="8" s="1"/>
  <c r="O295" i="8"/>
  <c r="N296" i="8"/>
  <c r="N288" i="8" s="1"/>
  <c r="N309" i="1"/>
  <c r="N308" i="1"/>
  <c r="BB40" i="5"/>
  <c r="H27" i="7"/>
  <c r="H26" i="7"/>
  <c r="C58" i="7"/>
  <c r="E58" i="7" s="1"/>
  <c r="C57" i="7"/>
  <c r="AO38" i="7" s="1"/>
  <c r="AO41" i="7" s="1"/>
  <c r="AO44" i="7" s="1"/>
  <c r="H23" i="7"/>
  <c r="H22" i="7"/>
  <c r="C38" i="7"/>
  <c r="E38" i="7" s="1"/>
  <c r="S19" i="7" s="1"/>
  <c r="C37" i="7"/>
  <c r="E37" i="7" s="1"/>
  <c r="R19" i="7" s="1"/>
  <c r="C36" i="7"/>
  <c r="E36" i="7" s="1"/>
  <c r="Q19" i="7" s="1"/>
  <c r="C35" i="7"/>
  <c r="E35" i="7" s="1"/>
  <c r="P19" i="7" s="1"/>
  <c r="A24" i="8"/>
  <c r="E19" i="7"/>
  <c r="G19" i="7" s="1"/>
  <c r="E18" i="7"/>
  <c r="G18" i="7" s="1"/>
  <c r="C24" i="7"/>
  <c r="C31" i="7" s="1"/>
  <c r="E31" i="7" s="1"/>
  <c r="G31" i="7" s="1"/>
  <c r="BO14" i="7" s="1"/>
  <c r="BO30" i="27" s="1"/>
  <c r="C20" i="7"/>
  <c r="E20" i="7" l="1"/>
  <c r="G20" i="7" s="1"/>
  <c r="P14" i="7" s="1"/>
  <c r="BO30" i="8"/>
  <c r="U26" i="25"/>
  <c r="V25" i="25" s="1"/>
  <c r="V27" i="25" s="1"/>
  <c r="O60" i="25"/>
  <c r="O62" i="25" s="1"/>
  <c r="CB32" i="25"/>
  <c r="CB31" i="25" s="1"/>
  <c r="CC30" i="25" s="1"/>
  <c r="BD31" i="25"/>
  <c r="BE30" i="25" s="1"/>
  <c r="X18" i="25"/>
  <c r="W21" i="25"/>
  <c r="W19" i="25"/>
  <c r="W20" i="25"/>
  <c r="N296" i="6"/>
  <c r="O295" i="6" s="1"/>
  <c r="N297" i="6"/>
  <c r="P295" i="8"/>
  <c r="P294" i="8"/>
  <c r="O296" i="8"/>
  <c r="O288" i="8" s="1"/>
  <c r="O307" i="1"/>
  <c r="N310" i="1"/>
  <c r="N302" i="1" s="1"/>
  <c r="BD39" i="5"/>
  <c r="BC40" i="5"/>
  <c r="C43" i="7"/>
  <c r="E43" i="7" s="1"/>
  <c r="G43" i="7" s="1"/>
  <c r="E57" i="7"/>
  <c r="Y27" i="7" s="1"/>
  <c r="C44" i="7"/>
  <c r="BJ27" i="7"/>
  <c r="BZ27" i="7"/>
  <c r="CF27" i="7"/>
  <c r="BP27" i="7"/>
  <c r="BW27" i="7"/>
  <c r="AA27" i="7"/>
  <c r="CB27" i="7"/>
  <c r="BD27" i="7"/>
  <c r="AV27" i="7"/>
  <c r="X27" i="7"/>
  <c r="S38" i="7"/>
  <c r="S41" i="7" s="1"/>
  <c r="S44" i="7" s="1"/>
  <c r="W38" i="7"/>
  <c r="W41" i="7" s="1"/>
  <c r="W44" i="7" s="1"/>
  <c r="AA38" i="7"/>
  <c r="AA41" i="7" s="1"/>
  <c r="AA44" i="7" s="1"/>
  <c r="AE38" i="7"/>
  <c r="AE41" i="7" s="1"/>
  <c r="AE44" i="7" s="1"/>
  <c r="AI38" i="7"/>
  <c r="AI41" i="7" s="1"/>
  <c r="AI44" i="7" s="1"/>
  <c r="AM38" i="7"/>
  <c r="AM41" i="7" s="1"/>
  <c r="AM44" i="7" s="1"/>
  <c r="AC38" i="7"/>
  <c r="AC41" i="7" s="1"/>
  <c r="AC44" i="7" s="1"/>
  <c r="Q38" i="7"/>
  <c r="Q41" i="7" s="1"/>
  <c r="Q44" i="7" s="1"/>
  <c r="R38" i="7"/>
  <c r="R41" i="7" s="1"/>
  <c r="R44" i="7" s="1"/>
  <c r="AD38" i="7"/>
  <c r="AD41" i="7" s="1"/>
  <c r="AD44" i="7" s="1"/>
  <c r="AL38" i="7"/>
  <c r="AL41" i="7" s="1"/>
  <c r="AL44" i="7" s="1"/>
  <c r="T38" i="7"/>
  <c r="T41" i="7" s="1"/>
  <c r="T44" i="7" s="1"/>
  <c r="X38" i="7"/>
  <c r="X41" i="7" s="1"/>
  <c r="X44" i="7" s="1"/>
  <c r="AB38" i="7"/>
  <c r="AB41" i="7" s="1"/>
  <c r="AB44" i="7" s="1"/>
  <c r="AF38" i="7"/>
  <c r="AF41" i="7" s="1"/>
  <c r="AF44" i="7" s="1"/>
  <c r="AJ38" i="7"/>
  <c r="AJ41" i="7" s="1"/>
  <c r="AJ44" i="7" s="1"/>
  <c r="AN38" i="7"/>
  <c r="AN41" i="7" s="1"/>
  <c r="AN44" i="7" s="1"/>
  <c r="U38" i="7"/>
  <c r="U41" i="7" s="1"/>
  <c r="U44" i="7" s="1"/>
  <c r="Y38" i="7"/>
  <c r="Y41" i="7" s="1"/>
  <c r="Y44" i="7" s="1"/>
  <c r="AG38" i="7"/>
  <c r="AG41" i="7" s="1"/>
  <c r="AG44" i="7" s="1"/>
  <c r="AK38" i="7"/>
  <c r="AK41" i="7" s="1"/>
  <c r="AK44" i="7" s="1"/>
  <c r="V38" i="7"/>
  <c r="V41" i="7" s="1"/>
  <c r="V44" i="7" s="1"/>
  <c r="Z38" i="7"/>
  <c r="Z41" i="7" s="1"/>
  <c r="Z44" i="7" s="1"/>
  <c r="AH38" i="7"/>
  <c r="AH41" i="7" s="1"/>
  <c r="AH44" i="7" s="1"/>
  <c r="P38" i="7"/>
  <c r="P41" i="7" s="1"/>
  <c r="P44" i="7" s="1"/>
  <c r="AR27" i="7"/>
  <c r="AB27" i="7"/>
  <c r="AY27" i="7"/>
  <c r="AI27" i="7"/>
  <c r="E56" i="7"/>
  <c r="CA27" i="7"/>
  <c r="BC27" i="7"/>
  <c r="AU27" i="7"/>
  <c r="W27" i="7"/>
  <c r="AS38" i="7"/>
  <c r="AS41" i="7" s="1"/>
  <c r="AS44" i="7" s="1"/>
  <c r="AW38" i="7"/>
  <c r="AW41" i="7" s="1"/>
  <c r="AW44" i="7" s="1"/>
  <c r="BA38" i="7"/>
  <c r="BA41" i="7" s="1"/>
  <c r="BA44" i="7" s="1"/>
  <c r="BE38" i="7"/>
  <c r="BE41" i="7" s="1"/>
  <c r="BE44" i="7" s="1"/>
  <c r="BI38" i="7"/>
  <c r="BI41" i="7" s="1"/>
  <c r="BI44" i="7" s="1"/>
  <c r="BM38" i="7"/>
  <c r="BM41" i="7" s="1"/>
  <c r="BM44" i="7" s="1"/>
  <c r="BQ38" i="7"/>
  <c r="BQ41" i="7" s="1"/>
  <c r="BQ44" i="7" s="1"/>
  <c r="BU38" i="7"/>
  <c r="BU41" i="7" s="1"/>
  <c r="BU44" i="7" s="1"/>
  <c r="BY38" i="7"/>
  <c r="BY41" i="7" s="1"/>
  <c r="BY44" i="7" s="1"/>
  <c r="CC38" i="7"/>
  <c r="CC41" i="7" s="1"/>
  <c r="CC44" i="7" s="1"/>
  <c r="CG38" i="7"/>
  <c r="CG41" i="7" s="1"/>
  <c r="CG44" i="7" s="1"/>
  <c r="AQ38" i="7"/>
  <c r="AQ41" i="7" s="1"/>
  <c r="AQ44" i="7" s="1"/>
  <c r="AY38" i="7"/>
  <c r="AY41" i="7" s="1"/>
  <c r="AY44" i="7" s="1"/>
  <c r="BG38" i="7"/>
  <c r="BG41" i="7" s="1"/>
  <c r="BG44" i="7" s="1"/>
  <c r="BS38" i="7"/>
  <c r="BS41" i="7" s="1"/>
  <c r="BS44" i="7" s="1"/>
  <c r="CA38" i="7"/>
  <c r="CA41" i="7" s="1"/>
  <c r="CA44" i="7" s="1"/>
  <c r="AZ38" i="7"/>
  <c r="AZ41" i="7" s="1"/>
  <c r="AZ44" i="7" s="1"/>
  <c r="BL38" i="7"/>
  <c r="BL41" i="7" s="1"/>
  <c r="BL44" i="7" s="1"/>
  <c r="BT38" i="7"/>
  <c r="BT41" i="7" s="1"/>
  <c r="BT44" i="7" s="1"/>
  <c r="CB38" i="7"/>
  <c r="CB41" i="7" s="1"/>
  <c r="CB44" i="7" s="1"/>
  <c r="AT38" i="7"/>
  <c r="AT41" i="7" s="1"/>
  <c r="AT44" i="7" s="1"/>
  <c r="AX38" i="7"/>
  <c r="AX41" i="7" s="1"/>
  <c r="AX44" i="7" s="1"/>
  <c r="BB38" i="7"/>
  <c r="BB41" i="7" s="1"/>
  <c r="BB44" i="7" s="1"/>
  <c r="BF38" i="7"/>
  <c r="BF41" i="7" s="1"/>
  <c r="BF44" i="7" s="1"/>
  <c r="BJ38" i="7"/>
  <c r="BJ41" i="7" s="1"/>
  <c r="BJ44" i="7" s="1"/>
  <c r="BN38" i="7"/>
  <c r="BN41" i="7" s="1"/>
  <c r="BN44" i="7" s="1"/>
  <c r="BR38" i="7"/>
  <c r="BR41" i="7" s="1"/>
  <c r="BR44" i="7" s="1"/>
  <c r="BV38" i="7"/>
  <c r="BV41" i="7" s="1"/>
  <c r="BV44" i="7" s="1"/>
  <c r="BZ38" i="7"/>
  <c r="BZ41" i="7" s="1"/>
  <c r="BZ44" i="7" s="1"/>
  <c r="CD38" i="7"/>
  <c r="CD41" i="7" s="1"/>
  <c r="CD44" i="7" s="1"/>
  <c r="AP38" i="7"/>
  <c r="AP41" i="7" s="1"/>
  <c r="AP44" i="7" s="1"/>
  <c r="AU38" i="7"/>
  <c r="AU41" i="7" s="1"/>
  <c r="AU44" i="7" s="1"/>
  <c r="BC38" i="7"/>
  <c r="BC41" i="7" s="1"/>
  <c r="BC44" i="7" s="1"/>
  <c r="BK38" i="7"/>
  <c r="BK41" i="7" s="1"/>
  <c r="BK44" i="7" s="1"/>
  <c r="BO38" i="7"/>
  <c r="BO41" i="7" s="1"/>
  <c r="BO44" i="7" s="1"/>
  <c r="BW38" i="7"/>
  <c r="BW41" i="7" s="1"/>
  <c r="BW44" i="7" s="1"/>
  <c r="CE38" i="7"/>
  <c r="CE41" i="7" s="1"/>
  <c r="CE44" i="7" s="1"/>
  <c r="AR38" i="7"/>
  <c r="AR41" i="7" s="1"/>
  <c r="AR44" i="7" s="1"/>
  <c r="AV38" i="7"/>
  <c r="AV41" i="7" s="1"/>
  <c r="AV44" i="7" s="1"/>
  <c r="BD38" i="7"/>
  <c r="BD41" i="7" s="1"/>
  <c r="BD44" i="7" s="1"/>
  <c r="BH38" i="7"/>
  <c r="BH41" i="7" s="1"/>
  <c r="BH44" i="7" s="1"/>
  <c r="BP38" i="7"/>
  <c r="BP41" i="7" s="1"/>
  <c r="BP44" i="7" s="1"/>
  <c r="BX38" i="7"/>
  <c r="BX41" i="7" s="1"/>
  <c r="BX44" i="7" s="1"/>
  <c r="CF38" i="7"/>
  <c r="CF41" i="7" s="1"/>
  <c r="CF44" i="7" s="1"/>
  <c r="E24" i="7"/>
  <c r="C28" i="7"/>
  <c r="E28" i="7" s="1"/>
  <c r="F28" i="7" s="1"/>
  <c r="AP14" i="7" s="1"/>
  <c r="AP30" i="27" s="1"/>
  <c r="BF27" i="7" l="1"/>
  <c r="AP27" i="7"/>
  <c r="T27" i="7"/>
  <c r="BV27" i="7"/>
  <c r="CG27" i="7"/>
  <c r="CC27" i="7"/>
  <c r="AT27" i="7"/>
  <c r="AW27" i="7"/>
  <c r="Z27" i="7"/>
  <c r="P25" i="27"/>
  <c r="P27" i="27" s="1"/>
  <c r="P26" i="27" s="1"/>
  <c r="Q25" i="27" s="1"/>
  <c r="Q27" i="27" s="1"/>
  <c r="Q26" i="27" s="1"/>
  <c r="R25" i="27" s="1"/>
  <c r="G24" i="7"/>
  <c r="Q14" i="7" s="1"/>
  <c r="AD27" i="7"/>
  <c r="BM27" i="7"/>
  <c r="T22" i="7"/>
  <c r="X22" i="7"/>
  <c r="AB22" i="7"/>
  <c r="AF22" i="7"/>
  <c r="AJ22" i="7"/>
  <c r="AN22" i="7"/>
  <c r="Q22" i="7"/>
  <c r="U22" i="7"/>
  <c r="Y22" i="7"/>
  <c r="AC22" i="7"/>
  <c r="AG22" i="7"/>
  <c r="AK22" i="7"/>
  <c r="P22" i="7"/>
  <c r="R22" i="7"/>
  <c r="V22" i="7"/>
  <c r="Z22" i="7"/>
  <c r="AD22" i="7"/>
  <c r="AH22" i="7"/>
  <c r="AL22" i="7"/>
  <c r="S22" i="7"/>
  <c r="W22" i="7"/>
  <c r="AA22" i="7"/>
  <c r="AE22" i="7"/>
  <c r="AI22" i="7"/>
  <c r="AM22" i="7"/>
  <c r="BA27" i="7"/>
  <c r="BQ27" i="7"/>
  <c r="AK27" i="7"/>
  <c r="AG27" i="7"/>
  <c r="U27" i="7"/>
  <c r="AP30" i="8"/>
  <c r="BO32" i="27"/>
  <c r="BO31" i="27" s="1"/>
  <c r="BP30" i="27" s="1"/>
  <c r="V26" i="25"/>
  <c r="W25" i="25" s="1"/>
  <c r="CC32" i="25"/>
  <c r="CC31" i="25" s="1"/>
  <c r="CD30" i="25" s="1"/>
  <c r="BE32" i="25"/>
  <c r="BE31" i="25" s="1"/>
  <c r="BF30" i="25" s="1"/>
  <c r="Y18" i="25"/>
  <c r="X21" i="25"/>
  <c r="X19" i="25"/>
  <c r="X20" i="25"/>
  <c r="P296" i="8"/>
  <c r="P288" i="8" s="1"/>
  <c r="O296" i="6"/>
  <c r="P295" i="6" s="1"/>
  <c r="O297" i="6"/>
  <c r="N298" i="6"/>
  <c r="N290" i="6" s="1"/>
  <c r="Q293" i="8"/>
  <c r="Q295" i="8" s="1"/>
  <c r="O308" i="1"/>
  <c r="O309" i="1"/>
  <c r="AE27" i="7"/>
  <c r="BK27" i="7"/>
  <c r="BO27" i="7"/>
  <c r="BL27" i="7"/>
  <c r="AJ27" i="7"/>
  <c r="BB27" i="7"/>
  <c r="AS27" i="7"/>
  <c r="BH27" i="7"/>
  <c r="AF27" i="7"/>
  <c r="AQ27" i="7"/>
  <c r="Q27" i="7"/>
  <c r="BR27" i="7"/>
  <c r="AL27" i="7"/>
  <c r="V27" i="7"/>
  <c r="BY27" i="7"/>
  <c r="BI27" i="7"/>
  <c r="AC27" i="7"/>
  <c r="AM27" i="7"/>
  <c r="BS27" i="7"/>
  <c r="S27" i="7"/>
  <c r="CE27" i="7"/>
  <c r="BX27" i="7"/>
  <c r="AN27" i="7"/>
  <c r="BT27" i="7"/>
  <c r="BG27" i="7"/>
  <c r="AZ27" i="7"/>
  <c r="CD27" i="7"/>
  <c r="BN27" i="7"/>
  <c r="AX27" i="7"/>
  <c r="AH27" i="7"/>
  <c r="R27" i="7"/>
  <c r="BU27" i="7"/>
  <c r="BE27" i="7"/>
  <c r="AO27" i="7"/>
  <c r="BE39" i="5"/>
  <c r="BD40" i="5"/>
  <c r="E44" i="7"/>
  <c r="G44" i="7" s="1"/>
  <c r="C47" i="7"/>
  <c r="S26" i="7"/>
  <c r="W26" i="7"/>
  <c r="AA26" i="7"/>
  <c r="AE26" i="7"/>
  <c r="AI26" i="7"/>
  <c r="AM26" i="7"/>
  <c r="T26" i="7"/>
  <c r="X26" i="7"/>
  <c r="AB26" i="7"/>
  <c r="AF26" i="7"/>
  <c r="AJ26" i="7"/>
  <c r="AN26" i="7"/>
  <c r="Q26" i="7"/>
  <c r="Y26" i="7"/>
  <c r="AG26" i="7"/>
  <c r="P26" i="7"/>
  <c r="AC26" i="7"/>
  <c r="V26" i="7"/>
  <c r="AL26" i="7"/>
  <c r="R26" i="7"/>
  <c r="Z26" i="7"/>
  <c r="AH26" i="7"/>
  <c r="U26" i="7"/>
  <c r="AK26" i="7"/>
  <c r="AD26" i="7"/>
  <c r="E23" i="7"/>
  <c r="G23" i="7" s="1"/>
  <c r="E22" i="7"/>
  <c r="G22" i="7" s="1"/>
  <c r="E16" i="7"/>
  <c r="F16" i="7" s="1"/>
  <c r="E15" i="7"/>
  <c r="E13" i="7"/>
  <c r="E12" i="7"/>
  <c r="L59" i="17"/>
  <c r="L62" i="17" s="1"/>
  <c r="Q48" i="7" s="1"/>
  <c r="Q49" i="7" s="1"/>
  <c r="M59" i="17"/>
  <c r="M62" i="17" s="1"/>
  <c r="R48" i="7" s="1"/>
  <c r="R49" i="7" s="1"/>
  <c r="N59" i="17"/>
  <c r="N62" i="17" s="1"/>
  <c r="S48" i="7" s="1"/>
  <c r="S49" i="7" s="1"/>
  <c r="O59" i="17"/>
  <c r="T48" i="7" s="1"/>
  <c r="T49" i="7" s="1"/>
  <c r="P59" i="17"/>
  <c r="U59" i="17"/>
  <c r="Z48" i="7" s="1"/>
  <c r="Z49" i="7" s="1"/>
  <c r="Y59" i="17"/>
  <c r="AD48" i="7" s="1"/>
  <c r="AD49" i="7" s="1"/>
  <c r="AC59" i="17"/>
  <c r="AH48" i="7" s="1"/>
  <c r="AH49" i="7" s="1"/>
  <c r="AG59" i="17"/>
  <c r="AL48" i="7" s="1"/>
  <c r="AL49" i="7" s="1"/>
  <c r="AK59" i="17"/>
  <c r="AP48" i="7" s="1"/>
  <c r="K59" i="17"/>
  <c r="K62" i="17" s="1"/>
  <c r="P48" i="7" s="1"/>
  <c r="P49" i="7" s="1"/>
  <c r="AK18" i="17"/>
  <c r="AK28" i="17" s="1"/>
  <c r="X18" i="17"/>
  <c r="X28" i="17" s="1"/>
  <c r="Y18" i="17"/>
  <c r="Y28" i="17" s="1"/>
  <c r="Z18" i="17"/>
  <c r="Z28" i="17" s="1"/>
  <c r="AA18" i="17"/>
  <c r="AA28" i="17" s="1"/>
  <c r="AB18" i="17"/>
  <c r="AB28" i="17" s="1"/>
  <c r="AC18" i="17"/>
  <c r="AC28" i="17" s="1"/>
  <c r="AD18" i="17"/>
  <c r="AD28" i="17" s="1"/>
  <c r="AE18" i="17"/>
  <c r="AE28" i="17" s="1"/>
  <c r="AF18" i="17"/>
  <c r="AF28" i="17" s="1"/>
  <c r="AG18" i="17"/>
  <c r="AG28" i="17" s="1"/>
  <c r="AH18" i="17"/>
  <c r="AH28" i="17" s="1"/>
  <c r="AI18" i="17"/>
  <c r="AI28" i="17" s="1"/>
  <c r="AJ18" i="17"/>
  <c r="AJ28" i="17" s="1"/>
  <c r="W18" i="17"/>
  <c r="W28" i="17" s="1"/>
  <c r="V18" i="17"/>
  <c r="V28" i="17" s="1"/>
  <c r="U18" i="17"/>
  <c r="U28" i="17" s="1"/>
  <c r="T18" i="17"/>
  <c r="T28" i="17" s="1"/>
  <c r="S18" i="17"/>
  <c r="S28" i="17" s="1"/>
  <c r="R18" i="17"/>
  <c r="R28" i="17" s="1"/>
  <c r="Q18" i="17"/>
  <c r="Q28" i="17" s="1"/>
  <c r="P18" i="17"/>
  <c r="P28" i="17" s="1"/>
  <c r="O18" i="17"/>
  <c r="O28" i="17" s="1"/>
  <c r="N18" i="17"/>
  <c r="N28" i="17" s="1"/>
  <c r="M18" i="17"/>
  <c r="M28" i="17" s="1"/>
  <c r="L18" i="17"/>
  <c r="L28" i="17" s="1"/>
  <c r="K18" i="17"/>
  <c r="K28" i="17" s="1"/>
  <c r="J18" i="17"/>
  <c r="J59" i="17"/>
  <c r="O48" i="7" s="1"/>
  <c r="O49" i="7" s="1"/>
  <c r="I59" i="17"/>
  <c r="N48" i="7" s="1"/>
  <c r="N49" i="7" s="1"/>
  <c r="H59" i="17"/>
  <c r="M48" i="7" s="1"/>
  <c r="M49" i="7" s="1"/>
  <c r="G59" i="17"/>
  <c r="L48" i="7" s="1"/>
  <c r="L49" i="7" s="1"/>
  <c r="F59" i="17"/>
  <c r="K48" i="7" s="1"/>
  <c r="K49" i="7" s="1"/>
  <c r="E59" i="17"/>
  <c r="J48" i="7" s="1"/>
  <c r="J49" i="7" s="1"/>
  <c r="I59" i="21"/>
  <c r="N43" i="4" s="1"/>
  <c r="J59" i="21"/>
  <c r="O43" i="4" s="1"/>
  <c r="P31" i="7" l="1"/>
  <c r="Q30" i="27"/>
  <c r="Q32" i="27" s="1"/>
  <c r="Q31" i="27" s="1"/>
  <c r="R30" i="27" s="1"/>
  <c r="R32" i="27" s="1"/>
  <c r="R31" i="27" s="1"/>
  <c r="S30" i="27" s="1"/>
  <c r="S32" i="27" s="1"/>
  <c r="S31" i="27" s="1"/>
  <c r="T30" i="27" s="1"/>
  <c r="T32" i="27" s="1"/>
  <c r="T31" i="27" s="1"/>
  <c r="U30" i="27" s="1"/>
  <c r="U32" i="27" s="1"/>
  <c r="U31" i="27" s="1"/>
  <c r="V30" i="27" s="1"/>
  <c r="V32" i="27" s="1"/>
  <c r="V31" i="27" s="1"/>
  <c r="W30" i="27" s="1"/>
  <c r="W32" i="27" s="1"/>
  <c r="W31" i="27" s="1"/>
  <c r="X30" i="27" s="1"/>
  <c r="X32" i="27" s="1"/>
  <c r="X31" i="27" s="1"/>
  <c r="Y30" i="27" s="1"/>
  <c r="Y32" i="27" s="1"/>
  <c r="Y31" i="27" s="1"/>
  <c r="Z30" i="27" s="1"/>
  <c r="Z32" i="27" s="1"/>
  <c r="Z31" i="27" s="1"/>
  <c r="AA30" i="27" s="1"/>
  <c r="AA32" i="27" s="1"/>
  <c r="AA31" i="27" s="1"/>
  <c r="AB30" i="27" s="1"/>
  <c r="AB32" i="27" s="1"/>
  <c r="AB31" i="27" s="1"/>
  <c r="AC30" i="27" s="1"/>
  <c r="AC32" i="27" s="1"/>
  <c r="AC31" i="27" s="1"/>
  <c r="AD30" i="27" s="1"/>
  <c r="AD32" i="27" s="1"/>
  <c r="AD31" i="27" s="1"/>
  <c r="AE30" i="27" s="1"/>
  <c r="AE32" i="27" s="1"/>
  <c r="AE31" i="27" s="1"/>
  <c r="AF30" i="27" s="1"/>
  <c r="AF32" i="27" s="1"/>
  <c r="AF31" i="27" s="1"/>
  <c r="AG30" i="27" s="1"/>
  <c r="AG32" i="27" s="1"/>
  <c r="AG31" i="27" s="1"/>
  <c r="AH30" i="27" s="1"/>
  <c r="AH32" i="27" s="1"/>
  <c r="AH31" i="27" s="1"/>
  <c r="AI30" i="27" s="1"/>
  <c r="AI32" i="27" s="1"/>
  <c r="AI31" i="27" s="1"/>
  <c r="AJ30" i="27" s="1"/>
  <c r="AJ32" i="27" s="1"/>
  <c r="AJ31" i="27" s="1"/>
  <c r="AK30" i="27" s="1"/>
  <c r="AK32" i="27" s="1"/>
  <c r="AK31" i="27" s="1"/>
  <c r="AL30" i="27" s="1"/>
  <c r="AL32" i="27" s="1"/>
  <c r="AL31" i="27" s="1"/>
  <c r="AM30" i="27" s="1"/>
  <c r="AM32" i="27" s="1"/>
  <c r="AM31" i="27" s="1"/>
  <c r="AN30" i="27" s="1"/>
  <c r="AN32" i="27" s="1"/>
  <c r="AN31" i="27" s="1"/>
  <c r="AO30" i="27" s="1"/>
  <c r="P12" i="7"/>
  <c r="P34" i="27" s="1"/>
  <c r="R23" i="7"/>
  <c r="R31" i="7" s="1"/>
  <c r="V23" i="7"/>
  <c r="V31" i="7" s="1"/>
  <c r="Z23" i="7"/>
  <c r="Z31" i="7" s="1"/>
  <c r="AD23" i="7"/>
  <c r="AD31" i="7" s="1"/>
  <c r="AH23" i="7"/>
  <c r="AH31" i="7" s="1"/>
  <c r="AL23" i="7"/>
  <c r="AL31" i="7" s="1"/>
  <c r="Q23" i="7"/>
  <c r="Q31" i="7" s="1"/>
  <c r="S23" i="7"/>
  <c r="S31" i="7" s="1"/>
  <c r="W23" i="7"/>
  <c r="AA23" i="7"/>
  <c r="AA31" i="7" s="1"/>
  <c r="AE23" i="7"/>
  <c r="AE31" i="7" s="1"/>
  <c r="AI23" i="7"/>
  <c r="AI31" i="7" s="1"/>
  <c r="AM23" i="7"/>
  <c r="AM31" i="7" s="1"/>
  <c r="T23" i="7"/>
  <c r="T31" i="7" s="1"/>
  <c r="X23" i="7"/>
  <c r="X31" i="7" s="1"/>
  <c r="AB23" i="7"/>
  <c r="AB31" i="7" s="1"/>
  <c r="AF23" i="7"/>
  <c r="AF31" i="7" s="1"/>
  <c r="AJ23" i="7"/>
  <c r="AJ31" i="7" s="1"/>
  <c r="AN23" i="7"/>
  <c r="AN31" i="7" s="1"/>
  <c r="U23" i="7"/>
  <c r="U31" i="7" s="1"/>
  <c r="Y23" i="7"/>
  <c r="Y31" i="7" s="1"/>
  <c r="AC23" i="7"/>
  <c r="AC31" i="7" s="1"/>
  <c r="AG23" i="7"/>
  <c r="AG31" i="7" s="1"/>
  <c r="AK23" i="7"/>
  <c r="AK31" i="7" s="1"/>
  <c r="AO23" i="7"/>
  <c r="AO31" i="7" s="1"/>
  <c r="U48" i="7"/>
  <c r="U49" i="7" s="1"/>
  <c r="BP32" i="27"/>
  <c r="R27" i="27"/>
  <c r="R26" i="27" s="1"/>
  <c r="S25" i="27" s="1"/>
  <c r="AP32" i="27"/>
  <c r="W27" i="25"/>
  <c r="W26" i="25" s="1"/>
  <c r="X25" i="25" s="1"/>
  <c r="BF32" i="25"/>
  <c r="CD32" i="25"/>
  <c r="CD31" i="25" s="1"/>
  <c r="CE30" i="25" s="1"/>
  <c r="Y21" i="25"/>
  <c r="Y19" i="25"/>
  <c r="Z18" i="25"/>
  <c r="Y20" i="25"/>
  <c r="Q294" i="8"/>
  <c r="R293" i="8" s="1"/>
  <c r="R295" i="8" s="1"/>
  <c r="O298" i="6"/>
  <c r="O290" i="6" s="1"/>
  <c r="P297" i="6"/>
  <c r="P296" i="6"/>
  <c r="P307" i="1"/>
  <c r="O310" i="1"/>
  <c r="O302" i="1" s="1"/>
  <c r="AQ48" i="7"/>
  <c r="AP49" i="7"/>
  <c r="BF39" i="5"/>
  <c r="BE40" i="5"/>
  <c r="E47" i="7"/>
  <c r="G47" i="7" s="1"/>
  <c r="C51" i="7"/>
  <c r="E51" i="7" s="1"/>
  <c r="G51" i="7" s="1"/>
  <c r="W31" i="7"/>
  <c r="BN12" i="7"/>
  <c r="BN34" i="27" s="1"/>
  <c r="F15" i="7"/>
  <c r="AO12" i="7" s="1"/>
  <c r="AO34" i="27" s="1"/>
  <c r="AI59" i="17"/>
  <c r="AN48" i="7" s="1"/>
  <c r="AN49" i="7" s="1"/>
  <c r="AE59" i="17"/>
  <c r="AJ48" i="7" s="1"/>
  <c r="AJ49" i="7" s="1"/>
  <c r="AA59" i="17"/>
  <c r="AF48" i="7" s="1"/>
  <c r="AF49" i="7" s="1"/>
  <c r="W59" i="17"/>
  <c r="AB48" i="7" s="1"/>
  <c r="AB49" i="7" s="1"/>
  <c r="S59" i="17"/>
  <c r="X48" i="7" s="1"/>
  <c r="X49" i="7" s="1"/>
  <c r="AH59" i="17"/>
  <c r="AM48" i="7" s="1"/>
  <c r="AM49" i="7" s="1"/>
  <c r="AD59" i="17"/>
  <c r="AI48" i="7" s="1"/>
  <c r="AI49" i="7" s="1"/>
  <c r="Z59" i="17"/>
  <c r="AE48" i="7" s="1"/>
  <c r="AE49" i="7" s="1"/>
  <c r="V59" i="17"/>
  <c r="AA48" i="7" s="1"/>
  <c r="AA49" i="7" s="1"/>
  <c r="R59" i="17"/>
  <c r="W48" i="7" s="1"/>
  <c r="W49" i="7" s="1"/>
  <c r="Q59" i="17"/>
  <c r="V48" i="7" s="1"/>
  <c r="AJ59" i="17"/>
  <c r="AO48" i="7" s="1"/>
  <c r="AO49" i="7" s="1"/>
  <c r="AF59" i="17"/>
  <c r="AK48" i="7" s="1"/>
  <c r="AK49" i="7" s="1"/>
  <c r="AB59" i="17"/>
  <c r="AG48" i="7" s="1"/>
  <c r="AG49" i="7" s="1"/>
  <c r="X59" i="17"/>
  <c r="AC48" i="7" s="1"/>
  <c r="AC49" i="7" s="1"/>
  <c r="T59" i="17"/>
  <c r="Y48" i="7" s="1"/>
  <c r="Y49" i="7" s="1"/>
  <c r="N44" i="4"/>
  <c r="A39" i="1"/>
  <c r="A34" i="1"/>
  <c r="A29" i="1"/>
  <c r="E16" i="4"/>
  <c r="F16" i="4" s="1"/>
  <c r="E15" i="4"/>
  <c r="AO32" i="27" l="1"/>
  <c r="AO31" i="27" s="1"/>
  <c r="BN14" i="4"/>
  <c r="AQ23" i="7"/>
  <c r="AQ31" i="7" s="1"/>
  <c r="AU23" i="7"/>
  <c r="AU31" i="7" s="1"/>
  <c r="AY23" i="7"/>
  <c r="AY31" i="7" s="1"/>
  <c r="BC23" i="7"/>
  <c r="BG23" i="7"/>
  <c r="BG31" i="7" s="1"/>
  <c r="BK23" i="7"/>
  <c r="BK31" i="7" s="1"/>
  <c r="BO23" i="7"/>
  <c r="BO31" i="7" s="1"/>
  <c r="BS23" i="7"/>
  <c r="BS31" i="7" s="1"/>
  <c r="BW23" i="7"/>
  <c r="BW31" i="7" s="1"/>
  <c r="CA23" i="7"/>
  <c r="CA31" i="7" s="1"/>
  <c r="CE23" i="7"/>
  <c r="CE31" i="7" s="1"/>
  <c r="AR23" i="7"/>
  <c r="AR31" i="7" s="1"/>
  <c r="AV23" i="7"/>
  <c r="AV31" i="7" s="1"/>
  <c r="AZ23" i="7"/>
  <c r="AZ31" i="7" s="1"/>
  <c r="BD23" i="7"/>
  <c r="BH23" i="7"/>
  <c r="BH31" i="7" s="1"/>
  <c r="BL23" i="7"/>
  <c r="BL31" i="7" s="1"/>
  <c r="BP23" i="7"/>
  <c r="BP31" i="7" s="1"/>
  <c r="BT23" i="7"/>
  <c r="BT31" i="7" s="1"/>
  <c r="BX23" i="7"/>
  <c r="BX31" i="7" s="1"/>
  <c r="CB23" i="7"/>
  <c r="CB31" i="7" s="1"/>
  <c r="CF23" i="7"/>
  <c r="CF31" i="7" s="1"/>
  <c r="AS23" i="7"/>
  <c r="AS31" i="7" s="1"/>
  <c r="AW23" i="7"/>
  <c r="AW31" i="7" s="1"/>
  <c r="BA23" i="7"/>
  <c r="BA31" i="7" s="1"/>
  <c r="BE23" i="7"/>
  <c r="BE31" i="7" s="1"/>
  <c r="BI23" i="7"/>
  <c r="BI31" i="7" s="1"/>
  <c r="BM23" i="7"/>
  <c r="BM31" i="7" s="1"/>
  <c r="BQ23" i="7"/>
  <c r="BQ31" i="7" s="1"/>
  <c r="BU23" i="7"/>
  <c r="BU31" i="7" s="1"/>
  <c r="BY23" i="7"/>
  <c r="BY31" i="7" s="1"/>
  <c r="CC23" i="7"/>
  <c r="CC31" i="7" s="1"/>
  <c r="CG23" i="7"/>
  <c r="CG31" i="7" s="1"/>
  <c r="AT23" i="7"/>
  <c r="AT31" i="7" s="1"/>
  <c r="AX23" i="7"/>
  <c r="AX31" i="7" s="1"/>
  <c r="BB23" i="7"/>
  <c r="BB31" i="7" s="1"/>
  <c r="BF23" i="7"/>
  <c r="BF31" i="7" s="1"/>
  <c r="BJ23" i="7"/>
  <c r="BJ31" i="7" s="1"/>
  <c r="BN23" i="7"/>
  <c r="BN31" i="7" s="1"/>
  <c r="BR23" i="7"/>
  <c r="BR31" i="7" s="1"/>
  <c r="BV23" i="7"/>
  <c r="BV31" i="7" s="1"/>
  <c r="BZ23" i="7"/>
  <c r="BZ31" i="7" s="1"/>
  <c r="CD23" i="7"/>
  <c r="CD31" i="7" s="1"/>
  <c r="AP23" i="7"/>
  <c r="AP31" i="7" s="1"/>
  <c r="V49" i="7"/>
  <c r="BN36" i="27"/>
  <c r="BN35" i="27" s="1"/>
  <c r="BO34" i="27" s="1"/>
  <c r="BN34" i="8"/>
  <c r="BN36" i="8" s="1"/>
  <c r="BN35" i="8" s="1"/>
  <c r="BO34" i="8" s="1"/>
  <c r="F15" i="4"/>
  <c r="AO14" i="4" s="1"/>
  <c r="S27" i="27"/>
  <c r="S26" i="27" s="1"/>
  <c r="T25" i="27" s="1"/>
  <c r="P36" i="27"/>
  <c r="BP31" i="27"/>
  <c r="BQ30" i="27" s="1"/>
  <c r="AO34" i="8"/>
  <c r="AO36" i="8" s="1"/>
  <c r="AO35" i="8" s="1"/>
  <c r="AP34" i="8" s="1"/>
  <c r="AP31" i="27"/>
  <c r="AQ30" i="27" s="1"/>
  <c r="Q296" i="8"/>
  <c r="Q288" i="8" s="1"/>
  <c r="CE32" i="25"/>
  <c r="CE31" i="25" s="1"/>
  <c r="CF30" i="25" s="1"/>
  <c r="X27" i="25"/>
  <c r="X26" i="25" s="1"/>
  <c r="Y25" i="25" s="1"/>
  <c r="AA18" i="25"/>
  <c r="Z21" i="25"/>
  <c r="Z19" i="25"/>
  <c r="Z20" i="25"/>
  <c r="BF31" i="25"/>
  <c r="BG30" i="25" s="1"/>
  <c r="P298" i="6"/>
  <c r="P290" i="6" s="1"/>
  <c r="R294" i="8"/>
  <c r="S293" i="8" s="1"/>
  <c r="S294" i="8" s="1"/>
  <c r="Q295" i="6"/>
  <c r="P309" i="1"/>
  <c r="P308" i="1"/>
  <c r="AR48" i="7"/>
  <c r="AQ49" i="7"/>
  <c r="BG39" i="5"/>
  <c r="BF40" i="5"/>
  <c r="BD31" i="7"/>
  <c r="BC31" i="7"/>
  <c r="C62" i="4"/>
  <c r="E62" i="4" s="1"/>
  <c r="K36" i="4"/>
  <c r="L36" i="4"/>
  <c r="M36" i="4"/>
  <c r="N36" i="4"/>
  <c r="O36" i="4"/>
  <c r="Q34" i="4"/>
  <c r="Q36" i="4" s="1"/>
  <c r="R34" i="4"/>
  <c r="R36" i="4" s="1"/>
  <c r="S34" i="4"/>
  <c r="S36" i="4" s="1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P36" i="4"/>
  <c r="AT33" i="4"/>
  <c r="AU33" i="4"/>
  <c r="AV33" i="4"/>
  <c r="AW33" i="4"/>
  <c r="AX33" i="4"/>
  <c r="AY33" i="4"/>
  <c r="AY36" i="4" s="1"/>
  <c r="AY39" i="4" s="1"/>
  <c r="AZ33" i="4"/>
  <c r="BA33" i="4"/>
  <c r="BB33" i="4"/>
  <c r="BC33" i="4"/>
  <c r="BC36" i="4" s="1"/>
  <c r="BC39" i="4" s="1"/>
  <c r="BD33" i="4"/>
  <c r="BE33" i="4"/>
  <c r="BF33" i="4"/>
  <c r="BG33" i="4"/>
  <c r="BG36" i="4" s="1"/>
  <c r="BG39" i="4" s="1"/>
  <c r="BH33" i="4"/>
  <c r="BI33" i="4"/>
  <c r="BJ33" i="4"/>
  <c r="BK33" i="4"/>
  <c r="BK36" i="4" s="1"/>
  <c r="BK39" i="4" s="1"/>
  <c r="BL33" i="4"/>
  <c r="BM33" i="4"/>
  <c r="BN33" i="4"/>
  <c r="BO33" i="4"/>
  <c r="BO36" i="4" s="1"/>
  <c r="BO39" i="4" s="1"/>
  <c r="BP33" i="4"/>
  <c r="BQ33" i="4"/>
  <c r="BR33" i="4"/>
  <c r="BS33" i="4"/>
  <c r="BS36" i="4" s="1"/>
  <c r="BS39" i="4" s="1"/>
  <c r="BT33" i="4"/>
  <c r="BU33" i="4"/>
  <c r="BV33" i="4"/>
  <c r="BW33" i="4"/>
  <c r="BW36" i="4" s="1"/>
  <c r="BW39" i="4" s="1"/>
  <c r="BX33" i="4"/>
  <c r="BY33" i="4"/>
  <c r="BZ33" i="4"/>
  <c r="CA33" i="4"/>
  <c r="CA36" i="4" s="1"/>
  <c r="CA39" i="4" s="1"/>
  <c r="CB33" i="4"/>
  <c r="CC33" i="4"/>
  <c r="CD33" i="4"/>
  <c r="CE33" i="4"/>
  <c r="CE36" i="4" s="1"/>
  <c r="CE39" i="4" s="1"/>
  <c r="CF33" i="4"/>
  <c r="CG33" i="4"/>
  <c r="AS33" i="4"/>
  <c r="X33" i="4"/>
  <c r="X36" i="4" s="1"/>
  <c r="X39" i="4" s="1"/>
  <c r="Y33" i="4"/>
  <c r="Y36" i="4" s="1"/>
  <c r="Y39" i="4" s="1"/>
  <c r="Z33" i="4"/>
  <c r="Z36" i="4" s="1"/>
  <c r="Z39" i="4" s="1"/>
  <c r="AA33" i="4"/>
  <c r="AA36" i="4" s="1"/>
  <c r="AA39" i="4" s="1"/>
  <c r="AB33" i="4"/>
  <c r="AB36" i="4" s="1"/>
  <c r="AB39" i="4" s="1"/>
  <c r="AC33" i="4"/>
  <c r="AC36" i="4" s="1"/>
  <c r="AC39" i="4" s="1"/>
  <c r="AD33" i="4"/>
  <c r="AD36" i="4" s="1"/>
  <c r="AD39" i="4" s="1"/>
  <c r="AE33" i="4"/>
  <c r="AE36" i="4" s="1"/>
  <c r="AE39" i="4" s="1"/>
  <c r="AF33" i="4"/>
  <c r="AF36" i="4" s="1"/>
  <c r="AF39" i="4" s="1"/>
  <c r="AG33" i="4"/>
  <c r="AG36" i="4" s="1"/>
  <c r="AG39" i="4" s="1"/>
  <c r="AH33" i="4"/>
  <c r="AH36" i="4" s="1"/>
  <c r="AH39" i="4" s="1"/>
  <c r="AI33" i="4"/>
  <c r="AI36" i="4" s="1"/>
  <c r="AI39" i="4" s="1"/>
  <c r="AJ33" i="4"/>
  <c r="AJ36" i="4" s="1"/>
  <c r="AJ39" i="4" s="1"/>
  <c r="AK33" i="4"/>
  <c r="AK36" i="4" s="1"/>
  <c r="AK39" i="4" s="1"/>
  <c r="AL33" i="4"/>
  <c r="AL36" i="4" s="1"/>
  <c r="AL39" i="4" s="1"/>
  <c r="AM33" i="4"/>
  <c r="AM36" i="4" s="1"/>
  <c r="AM39" i="4" s="1"/>
  <c r="AN33" i="4"/>
  <c r="AN36" i="4" s="1"/>
  <c r="AN39" i="4" s="1"/>
  <c r="AO33" i="4"/>
  <c r="AO36" i="4" s="1"/>
  <c r="AO39" i="4" s="1"/>
  <c r="AP33" i="4"/>
  <c r="AP36" i="4" s="1"/>
  <c r="AP39" i="4" s="1"/>
  <c r="AQ33" i="4"/>
  <c r="AQ36" i="4" s="1"/>
  <c r="AQ39" i="4" s="1"/>
  <c r="AR33" i="4"/>
  <c r="AR36" i="4" s="1"/>
  <c r="AR39" i="4" s="1"/>
  <c r="W33" i="4"/>
  <c r="W36" i="4" s="1"/>
  <c r="W39" i="4" s="1"/>
  <c r="W43" i="4" s="1"/>
  <c r="W44" i="4" s="1"/>
  <c r="V33" i="4"/>
  <c r="V36" i="4" s="1"/>
  <c r="U33" i="4"/>
  <c r="T33" i="4"/>
  <c r="T36" i="4" s="1"/>
  <c r="C41" i="4"/>
  <c r="E41" i="4" s="1"/>
  <c r="V18" i="4" s="1"/>
  <c r="C40" i="4"/>
  <c r="E40" i="4" s="1"/>
  <c r="U18" i="4" s="1"/>
  <c r="C39" i="4"/>
  <c r="E39" i="4" s="1"/>
  <c r="T18" i="4" s="1"/>
  <c r="C38" i="4"/>
  <c r="E38" i="4" s="1"/>
  <c r="S18" i="4" s="1"/>
  <c r="C37" i="4"/>
  <c r="E37" i="4" s="1"/>
  <c r="R18" i="4" s="1"/>
  <c r="C36" i="4"/>
  <c r="E36" i="4" s="1"/>
  <c r="Q18" i="4" s="1"/>
  <c r="C35" i="4"/>
  <c r="E35" i="4" s="1"/>
  <c r="P18" i="4" s="1"/>
  <c r="E60" i="4"/>
  <c r="E59" i="4"/>
  <c r="E58" i="4"/>
  <c r="E55" i="4"/>
  <c r="G55" i="4" s="1"/>
  <c r="E54" i="4"/>
  <c r="G54" i="4" s="1"/>
  <c r="E45" i="4"/>
  <c r="G45" i="4" s="1"/>
  <c r="E44" i="4"/>
  <c r="G44" i="4" s="1"/>
  <c r="E43" i="4"/>
  <c r="G43" i="4" s="1"/>
  <c r="E52" i="4"/>
  <c r="G52" i="4" s="1"/>
  <c r="E51" i="4"/>
  <c r="G51" i="4" s="1"/>
  <c r="C47" i="4"/>
  <c r="E31" i="4"/>
  <c r="G31" i="4" s="1"/>
  <c r="BT12" i="4" s="1"/>
  <c r="E30" i="4"/>
  <c r="G30" i="4" s="1"/>
  <c r="BS12" i="4" s="1"/>
  <c r="E26" i="4"/>
  <c r="F26" i="4" s="1"/>
  <c r="AU12" i="4" s="1"/>
  <c r="E25" i="4"/>
  <c r="F25" i="4" s="1"/>
  <c r="AT12" i="4" s="1"/>
  <c r="E21" i="4"/>
  <c r="E20" i="4"/>
  <c r="E13" i="4"/>
  <c r="E12" i="4"/>
  <c r="Q59" i="21"/>
  <c r="Q62" i="21" s="1"/>
  <c r="V43" i="4" s="1"/>
  <c r="P59" i="21"/>
  <c r="P62" i="21" s="1"/>
  <c r="U43" i="4" s="1"/>
  <c r="O59" i="21"/>
  <c r="O62" i="21" s="1"/>
  <c r="T43" i="4" s="1"/>
  <c r="X59" i="21"/>
  <c r="Y59" i="21"/>
  <c r="Z59" i="21"/>
  <c r="AE43" i="4" s="1"/>
  <c r="AE44" i="4" s="1"/>
  <c r="AA59" i="21"/>
  <c r="AB59" i="21"/>
  <c r="AC59" i="21"/>
  <c r="AD59" i="21"/>
  <c r="AE59" i="21"/>
  <c r="AF59" i="21"/>
  <c r="AG59" i="21"/>
  <c r="AH59" i="21"/>
  <c r="AM43" i="4" s="1"/>
  <c r="AM44" i="4" s="1"/>
  <c r="AI59" i="21"/>
  <c r="AJ59" i="21"/>
  <c r="AK59" i="21"/>
  <c r="AL59" i="21"/>
  <c r="AQ43" i="4" s="1"/>
  <c r="AQ44" i="4" s="1"/>
  <c r="AM59" i="21"/>
  <c r="AN59" i="21"/>
  <c r="AO59" i="21"/>
  <c r="W59" i="21"/>
  <c r="AB43" i="4" s="1"/>
  <c r="AB44" i="4" s="1"/>
  <c r="V59" i="21"/>
  <c r="AA43" i="4" s="1"/>
  <c r="AA44" i="4" s="1"/>
  <c r="U59" i="21"/>
  <c r="T59" i="21"/>
  <c r="X43" i="4"/>
  <c r="X44" i="4" s="1"/>
  <c r="N59" i="21"/>
  <c r="N62" i="21" s="1"/>
  <c r="S43" i="4" s="1"/>
  <c r="M59" i="21"/>
  <c r="L59" i="21"/>
  <c r="L62" i="21" s="1"/>
  <c r="Q43" i="4" s="1"/>
  <c r="K59" i="21"/>
  <c r="K62" i="21" s="1"/>
  <c r="P43" i="4" s="1"/>
  <c r="AO32" i="21"/>
  <c r="AN32" i="21"/>
  <c r="AM32" i="21"/>
  <c r="AL32" i="21"/>
  <c r="AK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AR43" i="4" l="1"/>
  <c r="AR44" i="4" s="1"/>
  <c r="AN43" i="4"/>
  <c r="AN44" i="4" s="1"/>
  <c r="AJ43" i="4"/>
  <c r="AJ44" i="4" s="1"/>
  <c r="AF43" i="4"/>
  <c r="AF44" i="4" s="1"/>
  <c r="AO43" i="4"/>
  <c r="AO44" i="4" s="1"/>
  <c r="AK43" i="4"/>
  <c r="AK44" i="4" s="1"/>
  <c r="AG43" i="4"/>
  <c r="AG44" i="4" s="1"/>
  <c r="AC43" i="4"/>
  <c r="AC44" i="4" s="1"/>
  <c r="BA24" i="4"/>
  <c r="P24" i="4"/>
  <c r="P26" i="4" s="1"/>
  <c r="AT20" i="4"/>
  <c r="R43" i="4"/>
  <c r="AX20" i="4"/>
  <c r="BB20" i="4"/>
  <c r="BF20" i="4"/>
  <c r="BJ20" i="4"/>
  <c r="BN20" i="4"/>
  <c r="BR20" i="4"/>
  <c r="BV20" i="4"/>
  <c r="BZ20" i="4"/>
  <c r="CD20" i="4"/>
  <c r="BE20" i="4"/>
  <c r="BQ20" i="4"/>
  <c r="BY20" i="4"/>
  <c r="AY20" i="4"/>
  <c r="BC20" i="4"/>
  <c r="BG20" i="4"/>
  <c r="BK20" i="4"/>
  <c r="BO20" i="4"/>
  <c r="BS20" i="4"/>
  <c r="BW20" i="4"/>
  <c r="CA20" i="4"/>
  <c r="CE20" i="4"/>
  <c r="BA20" i="4"/>
  <c r="BM20" i="4"/>
  <c r="CC20" i="4"/>
  <c r="AV20" i="4"/>
  <c r="AZ20" i="4"/>
  <c r="BD20" i="4"/>
  <c r="BH20" i="4"/>
  <c r="BL20" i="4"/>
  <c r="BP20" i="4"/>
  <c r="BT20" i="4"/>
  <c r="BX20" i="4"/>
  <c r="CB20" i="4"/>
  <c r="CF20" i="4"/>
  <c r="AW20" i="4"/>
  <c r="BI20" i="4"/>
  <c r="BU20" i="4"/>
  <c r="CG20" i="4"/>
  <c r="AU20" i="4"/>
  <c r="AD43" i="4"/>
  <c r="AD44" i="4" s="1"/>
  <c r="G20" i="4"/>
  <c r="U12" i="4" s="1"/>
  <c r="Z43" i="4"/>
  <c r="Z44" i="4" s="1"/>
  <c r="Y20" i="4"/>
  <c r="AC20" i="4"/>
  <c r="AG20" i="4"/>
  <c r="AK20" i="4"/>
  <c r="AO20" i="4"/>
  <c r="V20" i="4"/>
  <c r="AN20" i="4"/>
  <c r="Z20" i="4"/>
  <c r="AD20" i="4"/>
  <c r="AH20" i="4"/>
  <c r="AL20" i="4"/>
  <c r="AP20" i="4"/>
  <c r="U20" i="4"/>
  <c r="X20" i="4"/>
  <c r="AJ20" i="4"/>
  <c r="W20" i="4"/>
  <c r="AA20" i="4"/>
  <c r="AE20" i="4"/>
  <c r="AI20" i="4"/>
  <c r="AM20" i="4"/>
  <c r="AQ20" i="4"/>
  <c r="T20" i="4"/>
  <c r="AB20" i="4"/>
  <c r="AF20" i="4"/>
  <c r="AR20" i="4"/>
  <c r="G21" i="4"/>
  <c r="V12" i="4" s="1"/>
  <c r="AS20" i="4"/>
  <c r="BZ36" i="4"/>
  <c r="BZ39" i="4" s="1"/>
  <c r="BV36" i="4"/>
  <c r="BV39" i="4" s="1"/>
  <c r="BJ36" i="4"/>
  <c r="BJ39" i="4" s="1"/>
  <c r="BF36" i="4"/>
  <c r="BF39" i="4" s="1"/>
  <c r="AT36" i="4"/>
  <c r="AT39" i="4" s="1"/>
  <c r="AU36" i="4"/>
  <c r="AU39" i="4" s="1"/>
  <c r="AO36" i="27"/>
  <c r="AO38" i="27" s="1"/>
  <c r="AO45" i="27" s="1"/>
  <c r="BQ32" i="27"/>
  <c r="CD36" i="4"/>
  <c r="CD39" i="4" s="1"/>
  <c r="BR36" i="4"/>
  <c r="BR39" i="4" s="1"/>
  <c r="BN36" i="4"/>
  <c r="BN39" i="4" s="1"/>
  <c r="BB36" i="4"/>
  <c r="BB39" i="4" s="1"/>
  <c r="AX36" i="4"/>
  <c r="AX39" i="4" s="1"/>
  <c r="T27" i="27"/>
  <c r="T26" i="27" s="1"/>
  <c r="U25" i="27" s="1"/>
  <c r="BO36" i="27"/>
  <c r="AS36" i="4"/>
  <c r="AS39" i="4" s="1"/>
  <c r="AS43" i="4" s="1"/>
  <c r="AS44" i="4" s="1"/>
  <c r="AQ32" i="27"/>
  <c r="P35" i="27"/>
  <c r="P38" i="27"/>
  <c r="P45" i="27" s="1"/>
  <c r="BG32" i="25"/>
  <c r="BG31" i="25" s="1"/>
  <c r="BH30" i="25" s="1"/>
  <c r="AB18" i="25"/>
  <c r="AA21" i="25"/>
  <c r="AA19" i="25"/>
  <c r="AA20" i="25"/>
  <c r="Y27" i="25"/>
  <c r="CF32" i="25"/>
  <c r="CF31" i="25" s="1"/>
  <c r="CG30" i="25" s="1"/>
  <c r="R296" i="8"/>
  <c r="R288" i="8" s="1"/>
  <c r="S295" i="8"/>
  <c r="S296" i="8" s="1"/>
  <c r="S288" i="8" s="1"/>
  <c r="BY24" i="4"/>
  <c r="Q296" i="6"/>
  <c r="Q297" i="6"/>
  <c r="T293" i="8"/>
  <c r="Q307" i="1"/>
  <c r="P310" i="1"/>
  <c r="P302" i="1" s="1"/>
  <c r="AS48" i="7"/>
  <c r="AR49" i="7"/>
  <c r="CG36" i="4"/>
  <c r="CG39" i="4" s="1"/>
  <c r="BY36" i="4"/>
  <c r="BY39" i="4" s="1"/>
  <c r="BQ36" i="4"/>
  <c r="BQ39" i="4" s="1"/>
  <c r="BI36" i="4"/>
  <c r="BI39" i="4" s="1"/>
  <c r="BE36" i="4"/>
  <c r="BE39" i="4" s="1"/>
  <c r="AW36" i="4"/>
  <c r="AW39" i="4" s="1"/>
  <c r="AI43" i="4"/>
  <c r="AI44" i="4" s="1"/>
  <c r="AN24" i="4"/>
  <c r="AS24" i="4"/>
  <c r="CC36" i="4"/>
  <c r="CC39" i="4" s="1"/>
  <c r="BU36" i="4"/>
  <c r="BU39" i="4" s="1"/>
  <c r="BM36" i="4"/>
  <c r="BM39" i="4" s="1"/>
  <c r="BA36" i="4"/>
  <c r="BA39" i="4" s="1"/>
  <c r="BI24" i="4"/>
  <c r="Y43" i="4"/>
  <c r="Y44" i="4" s="1"/>
  <c r="AT43" i="4"/>
  <c r="AP43" i="4"/>
  <c r="AP44" i="4" s="1"/>
  <c r="AL43" i="4"/>
  <c r="AL44" i="4" s="1"/>
  <c r="AH43" i="4"/>
  <c r="AH44" i="4" s="1"/>
  <c r="X24" i="4"/>
  <c r="BH39" i="5"/>
  <c r="BG40" i="5"/>
  <c r="AP36" i="8"/>
  <c r="AP35" i="8" s="1"/>
  <c r="AQ34" i="8" s="1"/>
  <c r="BO36" i="8"/>
  <c r="BO35" i="8" s="1"/>
  <c r="BP34" i="8" s="1"/>
  <c r="U36" i="4"/>
  <c r="AJ24" i="4"/>
  <c r="T24" i="4"/>
  <c r="BU24" i="4"/>
  <c r="BE24" i="4"/>
  <c r="AF24" i="4"/>
  <c r="CG24" i="4"/>
  <c r="BQ24" i="4"/>
  <c r="CF36" i="4"/>
  <c r="CF39" i="4" s="1"/>
  <c r="CB36" i="4"/>
  <c r="CB39" i="4" s="1"/>
  <c r="BX36" i="4"/>
  <c r="BX39" i="4" s="1"/>
  <c r="BT36" i="4"/>
  <c r="BT39" i="4" s="1"/>
  <c r="BP36" i="4"/>
  <c r="BP39" i="4" s="1"/>
  <c r="BL36" i="4"/>
  <c r="BL39" i="4" s="1"/>
  <c r="BH36" i="4"/>
  <c r="BH39" i="4" s="1"/>
  <c r="BD36" i="4"/>
  <c r="BD39" i="4" s="1"/>
  <c r="AZ36" i="4"/>
  <c r="AZ39" i="4" s="1"/>
  <c r="AV36" i="4"/>
  <c r="AV39" i="4" s="1"/>
  <c r="AP24" i="4"/>
  <c r="AT24" i="4"/>
  <c r="AX24" i="4"/>
  <c r="BB24" i="4"/>
  <c r="BF24" i="4"/>
  <c r="BJ24" i="4"/>
  <c r="BN24" i="4"/>
  <c r="BR24" i="4"/>
  <c r="BV24" i="4"/>
  <c r="BZ24" i="4"/>
  <c r="CD24" i="4"/>
  <c r="Q24" i="4"/>
  <c r="U24" i="4"/>
  <c r="Y24" i="4"/>
  <c r="AC24" i="4"/>
  <c r="AG24" i="4"/>
  <c r="AK24" i="4"/>
  <c r="AO24" i="4"/>
  <c r="AZ24" i="4"/>
  <c r="BH24" i="4"/>
  <c r="BX24" i="4"/>
  <c r="S24" i="4"/>
  <c r="AE24" i="4"/>
  <c r="AQ24" i="4"/>
  <c r="AU24" i="4"/>
  <c r="AY24" i="4"/>
  <c r="BC24" i="4"/>
  <c r="BG24" i="4"/>
  <c r="BK24" i="4"/>
  <c r="BO24" i="4"/>
  <c r="BS24" i="4"/>
  <c r="BW24" i="4"/>
  <c r="CA24" i="4"/>
  <c r="CE24" i="4"/>
  <c r="R24" i="4"/>
  <c r="R26" i="4" s="1"/>
  <c r="V24" i="4"/>
  <c r="Z24" i="4"/>
  <c r="AD24" i="4"/>
  <c r="AH24" i="4"/>
  <c r="AL24" i="4"/>
  <c r="AV24" i="4"/>
  <c r="BL24" i="4"/>
  <c r="BT24" i="4"/>
  <c r="CF24" i="4"/>
  <c r="AA24" i="4"/>
  <c r="AI24" i="4"/>
  <c r="AR24" i="4"/>
  <c r="BD24" i="4"/>
  <c r="BP24" i="4"/>
  <c r="CB24" i="4"/>
  <c r="W24" i="4"/>
  <c r="AM24" i="4"/>
  <c r="AB24" i="4"/>
  <c r="CC24" i="4"/>
  <c r="BM24" i="4"/>
  <c r="AW24" i="4"/>
  <c r="AU22" i="4"/>
  <c r="P14" i="4"/>
  <c r="P45" i="25" s="1"/>
  <c r="BJ22" i="4"/>
  <c r="BV22" i="4"/>
  <c r="BF22" i="4"/>
  <c r="BZ22" i="4"/>
  <c r="AS22" i="4"/>
  <c r="BR22" i="4"/>
  <c r="BB22" i="4"/>
  <c r="AT22" i="4"/>
  <c r="W22" i="4"/>
  <c r="CD22" i="4"/>
  <c r="BN22" i="4"/>
  <c r="AX22" i="4"/>
  <c r="AP22" i="4"/>
  <c r="AH22" i="4"/>
  <c r="Z22" i="4"/>
  <c r="V22" i="4"/>
  <c r="AO22" i="4"/>
  <c r="AK22" i="4"/>
  <c r="AG22" i="4"/>
  <c r="AC22" i="4"/>
  <c r="Y22" i="4"/>
  <c r="CG22" i="4"/>
  <c r="CC22" i="4"/>
  <c r="BY22" i="4"/>
  <c r="BU22" i="4"/>
  <c r="BQ22" i="4"/>
  <c r="BM22" i="4"/>
  <c r="BI22" i="4"/>
  <c r="BE22" i="4"/>
  <c r="BA22" i="4"/>
  <c r="AW22" i="4"/>
  <c r="AR22" i="4"/>
  <c r="AN22" i="4"/>
  <c r="AJ22" i="4"/>
  <c r="AF22" i="4"/>
  <c r="AB22" i="4"/>
  <c r="X22" i="4"/>
  <c r="CF22" i="4"/>
  <c r="CB22" i="4"/>
  <c r="BX22" i="4"/>
  <c r="BT22" i="4"/>
  <c r="BP22" i="4"/>
  <c r="BL22" i="4"/>
  <c r="BH22" i="4"/>
  <c r="BD22" i="4"/>
  <c r="AZ22" i="4"/>
  <c r="AV22" i="4"/>
  <c r="U22" i="4"/>
  <c r="AL22" i="4"/>
  <c r="AD22" i="4"/>
  <c r="T22" i="4"/>
  <c r="AQ22" i="4"/>
  <c r="AM22" i="4"/>
  <c r="AI22" i="4"/>
  <c r="AE22" i="4"/>
  <c r="AA22" i="4"/>
  <c r="CE22" i="4"/>
  <c r="CA22" i="4"/>
  <c r="BW22" i="4"/>
  <c r="BS22" i="4"/>
  <c r="BO22" i="4"/>
  <c r="BK22" i="4"/>
  <c r="BG22" i="4"/>
  <c r="BC22" i="4"/>
  <c r="AY22" i="4"/>
  <c r="V40" i="25" l="1"/>
  <c r="V42" i="25" s="1"/>
  <c r="V41" i="25" s="1"/>
  <c r="W40" i="25" s="1"/>
  <c r="W42" i="25" s="1"/>
  <c r="W41" i="25" s="1"/>
  <c r="X40" i="25" s="1"/>
  <c r="X42" i="25" s="1"/>
  <c r="X41" i="25" s="1"/>
  <c r="Y40" i="25" s="1"/>
  <c r="Y42" i="25" s="1"/>
  <c r="Y41" i="25" s="1"/>
  <c r="Z40" i="25" s="1"/>
  <c r="Z42" i="25" s="1"/>
  <c r="Z41" i="25" s="1"/>
  <c r="AA40" i="25" s="1"/>
  <c r="AA42" i="25" s="1"/>
  <c r="AA41" i="25" s="1"/>
  <c r="AB40" i="25" s="1"/>
  <c r="U35" i="25"/>
  <c r="U37" i="25" s="1"/>
  <c r="U36" i="25" s="1"/>
  <c r="V35" i="25" s="1"/>
  <c r="V37" i="25" s="1"/>
  <c r="V36" i="25" s="1"/>
  <c r="W35" i="25" s="1"/>
  <c r="W37" i="25" s="1"/>
  <c r="W36" i="25" s="1"/>
  <c r="X35" i="25" s="1"/>
  <c r="X37" i="25" s="1"/>
  <c r="X36" i="25" s="1"/>
  <c r="Y35" i="25" s="1"/>
  <c r="Y37" i="25" s="1"/>
  <c r="Y36" i="25" s="1"/>
  <c r="Z35" i="25" s="1"/>
  <c r="Z37" i="25" s="1"/>
  <c r="Z36" i="25" s="1"/>
  <c r="AA35" i="25" s="1"/>
  <c r="AA37" i="25" s="1"/>
  <c r="AA36" i="25" s="1"/>
  <c r="AB35" i="25" s="1"/>
  <c r="T26" i="4"/>
  <c r="V26" i="4"/>
  <c r="U26" i="4"/>
  <c r="AB26" i="4"/>
  <c r="AI26" i="4"/>
  <c r="AJ26" i="4"/>
  <c r="AL26" i="4"/>
  <c r="AN26" i="4"/>
  <c r="AG26" i="4"/>
  <c r="BU26" i="4"/>
  <c r="CB26" i="4"/>
  <c r="BL26" i="4"/>
  <c r="AV26" i="4"/>
  <c r="CE26" i="4"/>
  <c r="BO26" i="4"/>
  <c r="AY26" i="4"/>
  <c r="CD26" i="4"/>
  <c r="BN26" i="4"/>
  <c r="AX26" i="4"/>
  <c r="AT26" i="4"/>
  <c r="AE26" i="4"/>
  <c r="X26" i="4"/>
  <c r="AH26" i="4"/>
  <c r="AC26" i="4"/>
  <c r="BI26" i="4"/>
  <c r="BX26" i="4"/>
  <c r="BH26" i="4"/>
  <c r="CC26" i="4"/>
  <c r="CA26" i="4"/>
  <c r="BK26" i="4"/>
  <c r="BY26" i="4"/>
  <c r="BZ26" i="4"/>
  <c r="BJ26" i="4"/>
  <c r="AR26" i="4"/>
  <c r="AQ26" i="4"/>
  <c r="AA26" i="4"/>
  <c r="AD26" i="4"/>
  <c r="AO26" i="4"/>
  <c r="Y26" i="4"/>
  <c r="AU26" i="4"/>
  <c r="AW26" i="4"/>
  <c r="BT26" i="4"/>
  <c r="BD26" i="4"/>
  <c r="BM26" i="4"/>
  <c r="BW26" i="4"/>
  <c r="BG26" i="4"/>
  <c r="BQ26" i="4"/>
  <c r="BV26" i="4"/>
  <c r="BF26" i="4"/>
  <c r="S26" i="4"/>
  <c r="AS26" i="4"/>
  <c r="AF26" i="4"/>
  <c r="AM26" i="4"/>
  <c r="W26" i="4"/>
  <c r="AP26" i="4"/>
  <c r="Z26" i="4"/>
  <c r="AK26" i="4"/>
  <c r="CG26" i="4"/>
  <c r="CF26" i="4"/>
  <c r="BP26" i="4"/>
  <c r="AZ26" i="4"/>
  <c r="BA26" i="4"/>
  <c r="BS26" i="4"/>
  <c r="BC26" i="4"/>
  <c r="BE26" i="4"/>
  <c r="BR26" i="4"/>
  <c r="BB26" i="4"/>
  <c r="Q26" i="4"/>
  <c r="U27" i="27"/>
  <c r="U26" i="27" s="1"/>
  <c r="V25" i="27" s="1"/>
  <c r="P47" i="25"/>
  <c r="P50" i="25" s="1"/>
  <c r="P57" i="25" s="1"/>
  <c r="Q34" i="27"/>
  <c r="P40" i="27"/>
  <c r="BQ31" i="27"/>
  <c r="BR30" i="27" s="1"/>
  <c r="AQ31" i="27"/>
  <c r="AR30" i="27" s="1"/>
  <c r="BO35" i="27"/>
  <c r="BO38" i="27"/>
  <c r="BO45" i="27" s="1"/>
  <c r="AO35" i="27"/>
  <c r="BH32" i="25"/>
  <c r="CG32" i="25"/>
  <c r="CG31" i="25" s="1"/>
  <c r="CH30" i="25" s="1"/>
  <c r="Y26" i="25"/>
  <c r="Z25" i="25" s="1"/>
  <c r="AC18" i="25"/>
  <c r="AB21" i="25"/>
  <c r="AB19" i="25"/>
  <c r="AB20" i="25"/>
  <c r="Q298" i="6"/>
  <c r="Q290" i="6" s="1"/>
  <c r="R295" i="6"/>
  <c r="T295" i="8"/>
  <c r="T294" i="8"/>
  <c r="Q308" i="1"/>
  <c r="Q309" i="1"/>
  <c r="AS49" i="7"/>
  <c r="AT48" i="7"/>
  <c r="AT44" i="4"/>
  <c r="AU43" i="4"/>
  <c r="BI39" i="5"/>
  <c r="BH40" i="5"/>
  <c r="BP36" i="8"/>
  <c r="BP35" i="8" s="1"/>
  <c r="BQ34" i="8" s="1"/>
  <c r="BQ36" i="8" s="1"/>
  <c r="BQ35" i="8" s="1"/>
  <c r="BR34" i="8" s="1"/>
  <c r="BR36" i="8" s="1"/>
  <c r="BR35" i="8" s="1"/>
  <c r="BS34" i="8" s="1"/>
  <c r="BS36" i="8" s="1"/>
  <c r="BS35" i="8" s="1"/>
  <c r="BT34" i="8" s="1"/>
  <c r="AQ36" i="8"/>
  <c r="AQ35" i="8" s="1"/>
  <c r="AR34" i="8" s="1"/>
  <c r="AR36" i="8" s="1"/>
  <c r="AR35" i="8" s="1"/>
  <c r="AS34" i="8" s="1"/>
  <c r="V27" i="27" l="1"/>
  <c r="V26" i="27" s="1"/>
  <c r="W25" i="27" s="1"/>
  <c r="AP34" i="27"/>
  <c r="AO40" i="27"/>
  <c r="AR32" i="27"/>
  <c r="P42" i="27"/>
  <c r="P47" i="27" s="1"/>
  <c r="P41" i="27"/>
  <c r="P46" i="27" s="1"/>
  <c r="P46" i="25"/>
  <c r="Q36" i="27"/>
  <c r="BP34" i="27"/>
  <c r="BO40" i="27"/>
  <c r="BR32" i="27"/>
  <c r="BR31" i="27" s="1"/>
  <c r="BS30" i="27" s="1"/>
  <c r="AB37" i="25"/>
  <c r="AB36" i="25" s="1"/>
  <c r="AC35" i="25" s="1"/>
  <c r="AB42" i="25"/>
  <c r="AB41" i="25" s="1"/>
  <c r="AC40" i="25" s="1"/>
  <c r="AC21" i="25"/>
  <c r="AC19" i="25"/>
  <c r="AD18" i="25"/>
  <c r="AC20" i="25"/>
  <c r="CH32" i="25"/>
  <c r="CH31" i="25" s="1"/>
  <c r="CI30" i="25" s="1"/>
  <c r="Z27" i="25"/>
  <c r="Z26" i="25" s="1"/>
  <c r="AA25" i="25" s="1"/>
  <c r="BH31" i="25"/>
  <c r="BI30" i="25" s="1"/>
  <c r="T296" i="8"/>
  <c r="T288" i="8" s="1"/>
  <c r="R296" i="6"/>
  <c r="S295" i="6" s="1"/>
  <c r="R297" i="6"/>
  <c r="U293" i="8"/>
  <c r="R307" i="1"/>
  <c r="Q310" i="1"/>
  <c r="Q302" i="1" s="1"/>
  <c r="AU44" i="4"/>
  <c r="AV43" i="4"/>
  <c r="AU48" i="7"/>
  <c r="AT49" i="7"/>
  <c r="BJ39" i="5"/>
  <c r="BI40" i="5"/>
  <c r="AS36" i="8"/>
  <c r="AS35" i="8" s="1"/>
  <c r="AT34" i="8" s="1"/>
  <c r="BT36" i="8"/>
  <c r="BT35" i="8" s="1"/>
  <c r="BU34" i="8" s="1"/>
  <c r="BU36" i="8" s="1"/>
  <c r="BU35" i="8" s="1"/>
  <c r="BV34" i="8" s="1"/>
  <c r="BV36" i="8" s="1"/>
  <c r="BV35" i="8" s="1"/>
  <c r="BW34" i="8" s="1"/>
  <c r="BW36" i="8" s="1"/>
  <c r="BW35" i="8" s="1"/>
  <c r="BX34" i="8" s="1"/>
  <c r="P48" i="27" l="1"/>
  <c r="P50" i="27" s="1"/>
  <c r="W27" i="27"/>
  <c r="W26" i="27" s="1"/>
  <c r="X25" i="27" s="1"/>
  <c r="Q35" i="27"/>
  <c r="Q38" i="27"/>
  <c r="Q45" i="27" s="1"/>
  <c r="AP36" i="27"/>
  <c r="AP38" i="27" s="1"/>
  <c r="AP45" i="27" s="1"/>
  <c r="BO42" i="27"/>
  <c r="BO47" i="27" s="1"/>
  <c r="BO41" i="27"/>
  <c r="BO46" i="27" s="1"/>
  <c r="BS32" i="27"/>
  <c r="BP36" i="27"/>
  <c r="Q45" i="25"/>
  <c r="P52" i="25"/>
  <c r="AR31" i="27"/>
  <c r="AS30" i="27" s="1"/>
  <c r="AO41" i="27"/>
  <c r="AO46" i="27" s="1"/>
  <c r="AO42" i="27"/>
  <c r="AO47" i="27" s="1"/>
  <c r="AC42" i="25"/>
  <c r="AC41" i="25" s="1"/>
  <c r="AD40" i="25" s="1"/>
  <c r="AC37" i="25"/>
  <c r="AC36" i="25" s="1"/>
  <c r="AD35" i="25" s="1"/>
  <c r="AE18" i="25"/>
  <c r="AD21" i="25"/>
  <c r="AD19" i="25"/>
  <c r="AD20" i="25"/>
  <c r="BI32" i="25"/>
  <c r="BI31" i="25" s="1"/>
  <c r="BJ30" i="25" s="1"/>
  <c r="AA27" i="25"/>
  <c r="CI32" i="25"/>
  <c r="CI31" i="25" s="1"/>
  <c r="CJ30" i="25" s="1"/>
  <c r="S296" i="6"/>
  <c r="T295" i="6" s="1"/>
  <c r="S297" i="6"/>
  <c r="R298" i="6"/>
  <c r="R290" i="6" s="1"/>
  <c r="U295" i="8"/>
  <c r="U294" i="8"/>
  <c r="R308" i="1"/>
  <c r="S307" i="1" s="1"/>
  <c r="R309" i="1"/>
  <c r="AV48" i="7"/>
  <c r="AU49" i="7"/>
  <c r="AV44" i="4"/>
  <c r="AW43" i="4"/>
  <c r="BK39" i="5"/>
  <c r="BJ40" i="5"/>
  <c r="BX36" i="8"/>
  <c r="BX35" i="8" s="1"/>
  <c r="BY34" i="8" s="1"/>
  <c r="AT36" i="8"/>
  <c r="AT35" i="8" s="1"/>
  <c r="AU34" i="8" s="1"/>
  <c r="AO48" i="27" l="1"/>
  <c r="AO50" i="27" s="1"/>
  <c r="X27" i="27"/>
  <c r="X26" i="27" s="1"/>
  <c r="Y25" i="27" s="1"/>
  <c r="Q47" i="25"/>
  <c r="Q50" i="25" s="1"/>
  <c r="Q57" i="25" s="1"/>
  <c r="BS31" i="27"/>
  <c r="BT30" i="27" s="1"/>
  <c r="BO48" i="27"/>
  <c r="BO50" i="27" s="1"/>
  <c r="AP35" i="27"/>
  <c r="AS32" i="27"/>
  <c r="BP35" i="27"/>
  <c r="BP38" i="27"/>
  <c r="BP45" i="27" s="1"/>
  <c r="P54" i="25"/>
  <c r="P59" i="25" s="1"/>
  <c r="P53" i="25"/>
  <c r="P58" i="25" s="1"/>
  <c r="R34" i="27"/>
  <c r="Q40" i="27"/>
  <c r="BJ32" i="25"/>
  <c r="BJ31" i="25" s="1"/>
  <c r="BK30" i="25" s="1"/>
  <c r="AD37" i="25"/>
  <c r="AD36" i="25" s="1"/>
  <c r="AE35" i="25" s="1"/>
  <c r="AF18" i="25"/>
  <c r="AE21" i="25"/>
  <c r="AE19" i="25"/>
  <c r="AE20" i="25"/>
  <c r="AD42" i="25"/>
  <c r="AD41" i="25" s="1"/>
  <c r="AE40" i="25" s="1"/>
  <c r="CJ32" i="25"/>
  <c r="CJ31" i="25" s="1"/>
  <c r="CK30" i="25" s="1"/>
  <c r="AA26" i="25"/>
  <c r="T297" i="6"/>
  <c r="T296" i="6"/>
  <c r="S298" i="6"/>
  <c r="S290" i="6" s="1"/>
  <c r="U296" i="8"/>
  <c r="U288" i="8" s="1"/>
  <c r="V293" i="8"/>
  <c r="S309" i="1"/>
  <c r="S308" i="1"/>
  <c r="R310" i="1"/>
  <c r="R302" i="1" s="1"/>
  <c r="AW44" i="4"/>
  <c r="AX43" i="4"/>
  <c r="AV49" i="7"/>
  <c r="AW48" i="7"/>
  <c r="BL39" i="5"/>
  <c r="BK40" i="5"/>
  <c r="AU36" i="8"/>
  <c r="AU35" i="8" s="1"/>
  <c r="AV34" i="8" s="1"/>
  <c r="AV36" i="8" s="1"/>
  <c r="AV35" i="8" s="1"/>
  <c r="AW34" i="8" s="1"/>
  <c r="BY36" i="8"/>
  <c r="BY35" i="8" s="1"/>
  <c r="BZ34" i="8" s="1"/>
  <c r="BZ36" i="8" s="1"/>
  <c r="BZ35" i="8" s="1"/>
  <c r="CA34" i="8" s="1"/>
  <c r="CA36" i="8" s="1"/>
  <c r="CA35" i="8" s="1"/>
  <c r="CB34" i="8" s="1"/>
  <c r="P60" i="25" l="1"/>
  <c r="P62" i="25" s="1"/>
  <c r="Q46" i="25"/>
  <c r="Q41" i="27"/>
  <c r="Q46" i="27" s="1"/>
  <c r="Q42" i="27"/>
  <c r="Q47" i="27" s="1"/>
  <c r="AS31" i="27"/>
  <c r="AT30" i="27" s="1"/>
  <c r="R36" i="27"/>
  <c r="AQ34" i="27"/>
  <c r="AP40" i="27"/>
  <c r="BT32" i="27"/>
  <c r="BQ34" i="27"/>
  <c r="BP40" i="27"/>
  <c r="Y27" i="27"/>
  <c r="Y26" i="27" s="1"/>
  <c r="Z25" i="27" s="1"/>
  <c r="AE42" i="25"/>
  <c r="AE41" i="25" s="1"/>
  <c r="AF40" i="25" s="1"/>
  <c r="AB25" i="25"/>
  <c r="BK32" i="25"/>
  <c r="BK31" i="25" s="1"/>
  <c r="BL30" i="25" s="1"/>
  <c r="CK32" i="25"/>
  <c r="CK31" i="25" s="1"/>
  <c r="CL30" i="25" s="1"/>
  <c r="AG18" i="25"/>
  <c r="AF21" i="25"/>
  <c r="AF19" i="25"/>
  <c r="AF20" i="25"/>
  <c r="AE37" i="25"/>
  <c r="AE36" i="25" s="1"/>
  <c r="AF35" i="25" s="1"/>
  <c r="T298" i="6"/>
  <c r="T290" i="6" s="1"/>
  <c r="U295" i="6"/>
  <c r="V295" i="8"/>
  <c r="V294" i="8"/>
  <c r="S310" i="1"/>
  <c r="S302" i="1" s="1"/>
  <c r="T307" i="1"/>
  <c r="AY43" i="4"/>
  <c r="AX44" i="4"/>
  <c r="AX48" i="7"/>
  <c r="AW49" i="7"/>
  <c r="BM39" i="5"/>
  <c r="BL40" i="5"/>
  <c r="AW36" i="8"/>
  <c r="AW35" i="8" s="1"/>
  <c r="AX34" i="8" s="1"/>
  <c r="AX36" i="8" s="1"/>
  <c r="AX35" i="8" s="1"/>
  <c r="AY34" i="8" s="1"/>
  <c r="CB36" i="8"/>
  <c r="CB35" i="8" s="1"/>
  <c r="CC34" i="8" s="1"/>
  <c r="R45" i="25" l="1"/>
  <c r="R47" i="25" s="1"/>
  <c r="R50" i="25" s="1"/>
  <c r="R57" i="25" s="1"/>
  <c r="Q52" i="25"/>
  <c r="Q48" i="27"/>
  <c r="Q50" i="27" s="1"/>
  <c r="Z27" i="27"/>
  <c r="Z26" i="27" s="1"/>
  <c r="AA25" i="27" s="1"/>
  <c r="BT31" i="27"/>
  <c r="BU30" i="27" s="1"/>
  <c r="AT32" i="27"/>
  <c r="BP41" i="27"/>
  <c r="BP46" i="27" s="1"/>
  <c r="BP42" i="27"/>
  <c r="BP47" i="27" s="1"/>
  <c r="AP41" i="27"/>
  <c r="AP46" i="27" s="1"/>
  <c r="AP42" i="27"/>
  <c r="AP47" i="27" s="1"/>
  <c r="R35" i="27"/>
  <c r="R38" i="27"/>
  <c r="R45" i="27" s="1"/>
  <c r="BQ36" i="27"/>
  <c r="AQ36" i="27"/>
  <c r="AF42" i="25"/>
  <c r="AF41" i="25" s="1"/>
  <c r="AG40" i="25" s="1"/>
  <c r="CL32" i="25"/>
  <c r="CL31" i="25" s="1"/>
  <c r="CM30" i="25" s="1"/>
  <c r="AF37" i="25"/>
  <c r="AF36" i="25" s="1"/>
  <c r="AG35" i="25" s="1"/>
  <c r="BL32" i="25"/>
  <c r="AG21" i="25"/>
  <c r="AG19" i="25"/>
  <c r="AH18" i="25"/>
  <c r="AG20" i="25"/>
  <c r="AB27" i="25"/>
  <c r="V296" i="8"/>
  <c r="V288" i="8" s="1"/>
  <c r="U297" i="6"/>
  <c r="U296" i="6"/>
  <c r="W293" i="8"/>
  <c r="T308" i="1"/>
  <c r="U307" i="1" s="1"/>
  <c r="T309" i="1"/>
  <c r="AY48" i="7"/>
  <c r="AX49" i="7"/>
  <c r="AZ43" i="4"/>
  <c r="AY44" i="4"/>
  <c r="BN39" i="5"/>
  <c r="BM40" i="5"/>
  <c r="AY36" i="8"/>
  <c r="AY35" i="8" s="1"/>
  <c r="AZ34" i="8" s="1"/>
  <c r="AZ36" i="8" s="1"/>
  <c r="AZ35" i="8" s="1"/>
  <c r="BA34" i="8" s="1"/>
  <c r="CC36" i="8"/>
  <c r="CC35" i="8" s="1"/>
  <c r="CD34" i="8" s="1"/>
  <c r="CD36" i="8" s="1"/>
  <c r="CD35" i="8" s="1"/>
  <c r="CE34" i="8" s="1"/>
  <c r="R46" i="25" l="1"/>
  <c r="S45" i="25" s="1"/>
  <c r="Q54" i="25"/>
  <c r="Q59" i="25" s="1"/>
  <c r="Q53" i="25"/>
  <c r="Q58" i="25" s="1"/>
  <c r="BP48" i="27"/>
  <c r="BP50" i="27" s="1"/>
  <c r="AA27" i="27"/>
  <c r="AA26" i="27" s="1"/>
  <c r="AB25" i="27" s="1"/>
  <c r="AP48" i="27"/>
  <c r="AP50" i="27" s="1"/>
  <c r="BU32" i="27"/>
  <c r="AQ35" i="27"/>
  <c r="AQ38" i="27"/>
  <c r="AQ45" i="27" s="1"/>
  <c r="S34" i="27"/>
  <c r="R40" i="27"/>
  <c r="AT31" i="27"/>
  <c r="AU30" i="27" s="1"/>
  <c r="BQ35" i="27"/>
  <c r="BQ38" i="27"/>
  <c r="BQ45" i="27" s="1"/>
  <c r="AG37" i="25"/>
  <c r="AG36" i="25" s="1"/>
  <c r="AH35" i="25" s="1"/>
  <c r="CM32" i="25"/>
  <c r="CM31" i="25" s="1"/>
  <c r="CN30" i="25" s="1"/>
  <c r="AG42" i="25"/>
  <c r="AG41" i="25" s="1"/>
  <c r="AH40" i="25" s="1"/>
  <c r="AI18" i="25"/>
  <c r="AH21" i="25"/>
  <c r="AH19" i="25"/>
  <c r="AH20" i="25"/>
  <c r="AB26" i="25"/>
  <c r="BL31" i="25"/>
  <c r="BM30" i="25" s="1"/>
  <c r="U298" i="6"/>
  <c r="U290" i="6" s="1"/>
  <c r="V295" i="6"/>
  <c r="W294" i="8"/>
  <c r="W295" i="8"/>
  <c r="U309" i="1"/>
  <c r="U308" i="1"/>
  <c r="V307" i="1" s="1"/>
  <c r="T310" i="1"/>
  <c r="T302" i="1" s="1"/>
  <c r="BA43" i="4"/>
  <c r="AZ44" i="4"/>
  <c r="AZ48" i="7"/>
  <c r="AY49" i="7"/>
  <c r="BO39" i="5"/>
  <c r="BN40" i="5"/>
  <c r="BA36" i="8"/>
  <c r="BA35" i="8" s="1"/>
  <c r="BB34" i="8" s="1"/>
  <c r="CE36" i="8"/>
  <c r="CE35" i="8" s="1"/>
  <c r="CF34" i="8" s="1"/>
  <c r="R52" i="25" l="1"/>
  <c r="R54" i="25" s="1"/>
  <c r="R59" i="25" s="1"/>
  <c r="Q60" i="25"/>
  <c r="Q62" i="25" s="1"/>
  <c r="AB27" i="27"/>
  <c r="AB26" i="27" s="1"/>
  <c r="AC25" i="27" s="1"/>
  <c r="S36" i="27"/>
  <c r="AU32" i="27"/>
  <c r="BU31" i="27"/>
  <c r="BV30" i="27" s="1"/>
  <c r="BR34" i="27"/>
  <c r="BQ40" i="27"/>
  <c r="R42" i="27"/>
  <c r="R47" i="27" s="1"/>
  <c r="R41" i="27"/>
  <c r="R46" i="27" s="1"/>
  <c r="AR34" i="27"/>
  <c r="AQ40" i="27"/>
  <c r="S47" i="25"/>
  <c r="S50" i="25" s="1"/>
  <c r="S57" i="25" s="1"/>
  <c r="AH37" i="25"/>
  <c r="AH36" i="25" s="1"/>
  <c r="AI35" i="25" s="1"/>
  <c r="CN32" i="25"/>
  <c r="CN31" i="25" s="1"/>
  <c r="CO30" i="25" s="1"/>
  <c r="AC25" i="25"/>
  <c r="AH42" i="25"/>
  <c r="AH41" i="25" s="1"/>
  <c r="AI40" i="25" s="1"/>
  <c r="BM32" i="25"/>
  <c r="BM31" i="25" s="1"/>
  <c r="BN30" i="25" s="1"/>
  <c r="AJ18" i="25"/>
  <c r="AI21" i="25"/>
  <c r="AI19" i="25"/>
  <c r="AI20" i="25"/>
  <c r="V296" i="6"/>
  <c r="V297" i="6"/>
  <c r="W296" i="8"/>
  <c r="W288" i="8" s="1"/>
  <c r="X293" i="8"/>
  <c r="U310" i="1"/>
  <c r="U302" i="1" s="1"/>
  <c r="V308" i="1"/>
  <c r="W307" i="1" s="1"/>
  <c r="V309" i="1"/>
  <c r="BA48" i="7"/>
  <c r="AZ49" i="7"/>
  <c r="BB43" i="4"/>
  <c r="BA44" i="4"/>
  <c r="BP39" i="5"/>
  <c r="BO40" i="5"/>
  <c r="BB36" i="8"/>
  <c r="BB35" i="8" s="1"/>
  <c r="BC34" i="8" s="1"/>
  <c r="CF36" i="8"/>
  <c r="CF35" i="8" s="1"/>
  <c r="CG34" i="8" s="1"/>
  <c r="CG36" i="8" s="1"/>
  <c r="CG35" i="8" s="1"/>
  <c r="S46" i="25" l="1"/>
  <c r="T45" i="25" s="1"/>
  <c r="T47" i="25" s="1"/>
  <c r="R53" i="25"/>
  <c r="R58" i="25" s="1"/>
  <c r="R60" i="25" s="1"/>
  <c r="R62" i="25" s="1"/>
  <c r="R48" i="27"/>
  <c r="R50" i="27" s="1"/>
  <c r="AQ41" i="27"/>
  <c r="AQ46" i="27" s="1"/>
  <c r="AQ42" i="27"/>
  <c r="AQ47" i="27" s="1"/>
  <c r="BQ42" i="27"/>
  <c r="BQ47" i="27" s="1"/>
  <c r="BQ41" i="27"/>
  <c r="BQ46" i="27" s="1"/>
  <c r="S35" i="27"/>
  <c r="S38" i="27"/>
  <c r="S45" i="27" s="1"/>
  <c r="AR36" i="27"/>
  <c r="BR36" i="27"/>
  <c r="AC27" i="27"/>
  <c r="AC26" i="27" s="1"/>
  <c r="AU31" i="27"/>
  <c r="AV30" i="27" s="1"/>
  <c r="BV32" i="27"/>
  <c r="BV31" i="27" s="1"/>
  <c r="BW30" i="27" s="1"/>
  <c r="V298" i="6"/>
  <c r="V290" i="6" s="1"/>
  <c r="BN32" i="25"/>
  <c r="BN31" i="25" s="1"/>
  <c r="BO30" i="25" s="1"/>
  <c r="AI37" i="25"/>
  <c r="AI36" i="25" s="1"/>
  <c r="AJ35" i="25" s="1"/>
  <c r="CO32" i="25"/>
  <c r="CO31" i="25" s="1"/>
  <c r="CP30" i="25" s="1"/>
  <c r="AK18" i="25"/>
  <c r="AJ21" i="25"/>
  <c r="AJ19" i="25"/>
  <c r="AJ20" i="25"/>
  <c r="AC27" i="25"/>
  <c r="AI42" i="25"/>
  <c r="AI41" i="25" s="1"/>
  <c r="AJ40" i="25" s="1"/>
  <c r="W295" i="6"/>
  <c r="W296" i="6" s="1"/>
  <c r="X295" i="8"/>
  <c r="X294" i="8"/>
  <c r="W309" i="1"/>
  <c r="W308" i="1"/>
  <c r="X307" i="1" s="1"/>
  <c r="V310" i="1"/>
  <c r="V302" i="1" s="1"/>
  <c r="BC43" i="4"/>
  <c r="BB44" i="4"/>
  <c r="BB48" i="7"/>
  <c r="BA49" i="7"/>
  <c r="BQ39" i="5"/>
  <c r="BP40" i="5"/>
  <c r="BC36" i="8"/>
  <c r="BC35" i="8" s="1"/>
  <c r="BD34" i="8" s="1"/>
  <c r="S52" i="25" l="1"/>
  <c r="S53" i="25" s="1"/>
  <c r="S58" i="25" s="1"/>
  <c r="AQ48" i="27"/>
  <c r="AQ50" i="27" s="1"/>
  <c r="BQ48" i="27"/>
  <c r="BQ50" i="27" s="1"/>
  <c r="T46" i="25"/>
  <c r="U45" i="25" s="1"/>
  <c r="U47" i="25" s="1"/>
  <c r="AD25" i="27"/>
  <c r="AR35" i="27"/>
  <c r="AR38" i="27"/>
  <c r="AR45" i="27" s="1"/>
  <c r="BW32" i="27"/>
  <c r="BR35" i="27"/>
  <c r="BR38" i="27"/>
  <c r="BR45" i="27" s="1"/>
  <c r="AV32" i="27"/>
  <c r="T34" i="27"/>
  <c r="S40" i="27"/>
  <c r="X296" i="8"/>
  <c r="X288" i="8" s="1"/>
  <c r="AJ42" i="25"/>
  <c r="AJ41" i="25" s="1"/>
  <c r="AK40" i="25" s="1"/>
  <c r="BO32" i="25"/>
  <c r="CP32" i="25"/>
  <c r="CP31" i="25" s="1"/>
  <c r="AC26" i="25"/>
  <c r="AJ37" i="25"/>
  <c r="AJ36" i="25" s="1"/>
  <c r="AK35" i="25" s="1"/>
  <c r="AK21" i="25"/>
  <c r="AK19" i="25"/>
  <c r="AL18" i="25"/>
  <c r="AK20" i="25"/>
  <c r="X295" i="6"/>
  <c r="X297" i="6" s="1"/>
  <c r="W297" i="6"/>
  <c r="W298" i="6" s="1"/>
  <c r="W290" i="6" s="1"/>
  <c r="Y293" i="8"/>
  <c r="W310" i="1"/>
  <c r="W302" i="1" s="1"/>
  <c r="X309" i="1"/>
  <c r="X308" i="1"/>
  <c r="BC48" i="7"/>
  <c r="BB49" i="7"/>
  <c r="BD43" i="4"/>
  <c r="BC44" i="4"/>
  <c r="BR39" i="5"/>
  <c r="BQ40" i="5"/>
  <c r="BD36" i="8"/>
  <c r="BD35" i="8" s="1"/>
  <c r="BE34" i="8" s="1"/>
  <c r="BE36" i="8" s="1"/>
  <c r="BE35" i="8" s="1"/>
  <c r="BF34" i="8" s="1"/>
  <c r="S54" i="25" l="1"/>
  <c r="S59" i="25" s="1"/>
  <c r="S60" i="25" s="1"/>
  <c r="S62" i="25" s="1"/>
  <c r="BS34" i="27"/>
  <c r="BR40" i="27"/>
  <c r="AS34" i="27"/>
  <c r="AR40" i="27"/>
  <c r="S42" i="27"/>
  <c r="S47" i="27" s="1"/>
  <c r="S41" i="27"/>
  <c r="S46" i="27" s="1"/>
  <c r="AV31" i="27"/>
  <c r="AW30" i="27" s="1"/>
  <c r="BW31" i="27"/>
  <c r="BX30" i="27" s="1"/>
  <c r="T36" i="27"/>
  <c r="U46" i="25"/>
  <c r="AD27" i="27"/>
  <c r="AD26" i="27" s="1"/>
  <c r="AE25" i="27" s="1"/>
  <c r="AK37" i="25"/>
  <c r="AK36" i="25" s="1"/>
  <c r="AL35" i="25" s="1"/>
  <c r="AK42" i="25"/>
  <c r="AK41" i="25" s="1"/>
  <c r="AL40" i="25" s="1"/>
  <c r="AM18" i="25"/>
  <c r="AL21" i="25"/>
  <c r="AL19" i="25"/>
  <c r="AL20" i="25"/>
  <c r="AD25" i="25"/>
  <c r="BO31" i="25"/>
  <c r="BP30" i="25" s="1"/>
  <c r="X296" i="6"/>
  <c r="X298" i="6" s="1"/>
  <c r="X290" i="6" s="1"/>
  <c r="Y295" i="8"/>
  <c r="Y294" i="8"/>
  <c r="X310" i="1"/>
  <c r="X302" i="1" s="1"/>
  <c r="Y307" i="1"/>
  <c r="Y308" i="1" s="1"/>
  <c r="BE43" i="4"/>
  <c r="BD44" i="4"/>
  <c r="BD48" i="7"/>
  <c r="BC49" i="7"/>
  <c r="BS39" i="5"/>
  <c r="BR40" i="5"/>
  <c r="BF36" i="8"/>
  <c r="BF35" i="8" s="1"/>
  <c r="BG34" i="8" s="1"/>
  <c r="S48" i="27" l="1"/>
  <c r="S50" i="27" s="1"/>
  <c r="AE27" i="27"/>
  <c r="AE26" i="27" s="1"/>
  <c r="AF25" i="27" s="1"/>
  <c r="V45" i="25"/>
  <c r="AW32" i="27"/>
  <c r="AS36" i="27"/>
  <c r="AS38" i="27" s="1"/>
  <c r="AS45" i="27" s="1"/>
  <c r="BR41" i="27"/>
  <c r="BR46" i="27" s="1"/>
  <c r="BR42" i="27"/>
  <c r="BR47" i="27" s="1"/>
  <c r="T35" i="27"/>
  <c r="T38" i="27"/>
  <c r="T45" i="27" s="1"/>
  <c r="BX32" i="27"/>
  <c r="BS36" i="27"/>
  <c r="AR41" i="27"/>
  <c r="AR46" i="27" s="1"/>
  <c r="AR42" i="27"/>
  <c r="AR47" i="27" s="1"/>
  <c r="AL37" i="25"/>
  <c r="AL36" i="25" s="1"/>
  <c r="AM35" i="25" s="1"/>
  <c r="AD27" i="25"/>
  <c r="AL42" i="25"/>
  <c r="AL41" i="25" s="1"/>
  <c r="AM40" i="25" s="1"/>
  <c r="BP32" i="25"/>
  <c r="AN18" i="25"/>
  <c r="AM21" i="25"/>
  <c r="AM19" i="25"/>
  <c r="AM20" i="25"/>
  <c r="Y295" i="6"/>
  <c r="Y296" i="6" s="1"/>
  <c r="Y296" i="8"/>
  <c r="Y288" i="8" s="1"/>
  <c r="Z293" i="8"/>
  <c r="Z307" i="1"/>
  <c r="Z309" i="1" s="1"/>
  <c r="Y309" i="1"/>
  <c r="Y310" i="1" s="1"/>
  <c r="Y302" i="1" s="1"/>
  <c r="BD49" i="7"/>
  <c r="BE48" i="7"/>
  <c r="BF43" i="4"/>
  <c r="BE44" i="4"/>
  <c r="BT39" i="5"/>
  <c r="BS40" i="5"/>
  <c r="BG36" i="8"/>
  <c r="BG35" i="8" s="1"/>
  <c r="BH34" i="8" s="1"/>
  <c r="BH36" i="8" s="1"/>
  <c r="BH35" i="8" s="1"/>
  <c r="BI34" i="8" s="1"/>
  <c r="AF27" i="27" l="1"/>
  <c r="AF26" i="27" s="1"/>
  <c r="AG25" i="27" s="1"/>
  <c r="AR48" i="27"/>
  <c r="AR50" i="27" s="1"/>
  <c r="AS35" i="27"/>
  <c r="V47" i="25"/>
  <c r="BX31" i="27"/>
  <c r="BY30" i="27" s="1"/>
  <c r="BR48" i="27"/>
  <c r="BR50" i="27" s="1"/>
  <c r="AW31" i="27"/>
  <c r="AX30" i="27" s="1"/>
  <c r="BS35" i="27"/>
  <c r="BS38" i="27"/>
  <c r="BS45" i="27" s="1"/>
  <c r="U34" i="27"/>
  <c r="T40" i="27"/>
  <c r="AD26" i="25"/>
  <c r="AE25" i="25" s="1"/>
  <c r="AE27" i="25" s="1"/>
  <c r="AM37" i="25"/>
  <c r="AM36" i="25" s="1"/>
  <c r="AN35" i="25" s="1"/>
  <c r="BP31" i="25"/>
  <c r="BQ30" i="25" s="1"/>
  <c r="AM42" i="25"/>
  <c r="AM41" i="25" s="1"/>
  <c r="AN40" i="25" s="1"/>
  <c r="AO18" i="25"/>
  <c r="AN21" i="25"/>
  <c r="AO45" i="25" s="1"/>
  <c r="AN19" i="25"/>
  <c r="AN20" i="25"/>
  <c r="Y297" i="6"/>
  <c r="Y298" i="6" s="1"/>
  <c r="Y290" i="6" s="1"/>
  <c r="Z295" i="6"/>
  <c r="Z295" i="8"/>
  <c r="Z294" i="8"/>
  <c r="Z308" i="1"/>
  <c r="Z310" i="1" s="1"/>
  <c r="Z302" i="1" s="1"/>
  <c r="BG43" i="4"/>
  <c r="BF44" i="4"/>
  <c r="BE49" i="7"/>
  <c r="BF48" i="7"/>
  <c r="BU39" i="5"/>
  <c r="BT40" i="5"/>
  <c r="BI36" i="8"/>
  <c r="BI35" i="8" s="1"/>
  <c r="BJ34" i="8" s="1"/>
  <c r="BJ36" i="8" s="1"/>
  <c r="BJ35" i="8" s="1"/>
  <c r="BK34" i="8" s="1"/>
  <c r="BK36" i="8" s="1"/>
  <c r="BK35" i="8" s="1"/>
  <c r="BL34" i="8" s="1"/>
  <c r="BL36" i="8" s="1"/>
  <c r="BL35" i="8" s="1"/>
  <c r="BM34" i="8" s="1"/>
  <c r="V46" i="25" l="1"/>
  <c r="AG27" i="27"/>
  <c r="AG26" i="27" s="1"/>
  <c r="AH25" i="27" s="1"/>
  <c r="BT34" i="27"/>
  <c r="BS40" i="27"/>
  <c r="T41" i="27"/>
  <c r="T46" i="27" s="1"/>
  <c r="T42" i="27"/>
  <c r="T47" i="27" s="1"/>
  <c r="U36" i="27"/>
  <c r="AX32" i="27"/>
  <c r="BY32" i="27"/>
  <c r="AT34" i="27"/>
  <c r="AS40" i="27"/>
  <c r="AE26" i="25"/>
  <c r="AF25" i="25" s="1"/>
  <c r="AF27" i="25" s="1"/>
  <c r="AN37" i="25"/>
  <c r="AN36" i="25" s="1"/>
  <c r="AO35" i="25" s="1"/>
  <c r="AN42" i="25"/>
  <c r="AN41" i="25" s="1"/>
  <c r="AO40" i="25" s="1"/>
  <c r="AO21" i="25"/>
  <c r="AO19" i="25"/>
  <c r="AP18" i="25"/>
  <c r="AO20" i="25"/>
  <c r="BQ32" i="25"/>
  <c r="BQ31" i="25"/>
  <c r="Z296" i="6"/>
  <c r="AA295" i="6" s="1"/>
  <c r="Z297" i="6"/>
  <c r="Z296" i="8"/>
  <c r="Z288" i="8" s="1"/>
  <c r="AA293" i="8"/>
  <c r="AA307" i="1"/>
  <c r="AA309" i="1" s="1"/>
  <c r="BG48" i="7"/>
  <c r="BF49" i="7"/>
  <c r="BH43" i="4"/>
  <c r="BG44" i="4"/>
  <c r="BV39" i="5"/>
  <c r="BU40" i="5"/>
  <c r="BM36" i="8"/>
  <c r="BM35" i="8" s="1"/>
  <c r="W45" i="25" l="1"/>
  <c r="T48" i="27"/>
  <c r="T50" i="27" s="1"/>
  <c r="AH27" i="27"/>
  <c r="AH26" i="27" s="1"/>
  <c r="AI25" i="27" s="1"/>
  <c r="BY31" i="27"/>
  <c r="BZ30" i="27" s="1"/>
  <c r="AS41" i="27"/>
  <c r="AS46" i="27" s="1"/>
  <c r="AS42" i="27"/>
  <c r="AS47" i="27" s="1"/>
  <c r="U35" i="27"/>
  <c r="U38" i="27"/>
  <c r="U45" i="27" s="1"/>
  <c r="BT36" i="27"/>
  <c r="AT36" i="27"/>
  <c r="AX31" i="27"/>
  <c r="AY30" i="27" s="1"/>
  <c r="BS41" i="27"/>
  <c r="BS46" i="27" s="1"/>
  <c r="BS42" i="27"/>
  <c r="BS47" i="27" s="1"/>
  <c r="AF26" i="25"/>
  <c r="AG25" i="25" s="1"/>
  <c r="AG27" i="25" s="1"/>
  <c r="AO42" i="25"/>
  <c r="AO41" i="25" s="1"/>
  <c r="AP40" i="25" s="1"/>
  <c r="AO37" i="25"/>
  <c r="AO36" i="25" s="1"/>
  <c r="AP35" i="25" s="1"/>
  <c r="AQ18" i="25"/>
  <c r="AP21" i="25"/>
  <c r="AP19" i="25"/>
  <c r="AP20" i="25"/>
  <c r="AA296" i="6"/>
  <c r="AB295" i="6" s="1"/>
  <c r="AA297" i="6"/>
  <c r="Z298" i="6"/>
  <c r="Z290" i="6" s="1"/>
  <c r="AA294" i="8"/>
  <c r="AB293" i="8" s="1"/>
  <c r="AA295" i="8"/>
  <c r="AA308" i="1"/>
  <c r="AA310" i="1" s="1"/>
  <c r="AA302" i="1" s="1"/>
  <c r="BI43" i="4"/>
  <c r="BH44" i="4"/>
  <c r="BH48" i="7"/>
  <c r="BG49" i="7"/>
  <c r="BW39" i="5"/>
  <c r="BV40" i="5"/>
  <c r="W47" i="25" l="1"/>
  <c r="BS48" i="27"/>
  <c r="BS50" i="27" s="1"/>
  <c r="AI27" i="27"/>
  <c r="AI26" i="27" s="1"/>
  <c r="AJ25" i="27" s="1"/>
  <c r="BT35" i="27"/>
  <c r="BT38" i="27"/>
  <c r="BT45" i="27" s="1"/>
  <c r="V34" i="27"/>
  <c r="U40" i="27"/>
  <c r="BZ32" i="27"/>
  <c r="AT35" i="27"/>
  <c r="AT38" i="27"/>
  <c r="AT45" i="27" s="1"/>
  <c r="AS48" i="27"/>
  <c r="AS50" i="27" s="1"/>
  <c r="AY32" i="27"/>
  <c r="AP42" i="25"/>
  <c r="AP41" i="25" s="1"/>
  <c r="AQ40" i="25" s="1"/>
  <c r="AO47" i="25"/>
  <c r="AO46" i="25" s="1"/>
  <c r="AP45" i="25" s="1"/>
  <c r="AP37" i="25"/>
  <c r="AP36" i="25" s="1"/>
  <c r="AQ35" i="25" s="1"/>
  <c r="AR18" i="25"/>
  <c r="AQ21" i="25"/>
  <c r="AQ19" i="25"/>
  <c r="AQ20" i="25"/>
  <c r="AG26" i="25"/>
  <c r="AB297" i="6"/>
  <c r="AB296" i="6"/>
  <c r="AA298" i="6"/>
  <c r="AA290" i="6" s="1"/>
  <c r="AB295" i="8"/>
  <c r="AB294" i="8"/>
  <c r="AA296" i="8"/>
  <c r="AA288" i="8" s="1"/>
  <c r="AB307" i="1"/>
  <c r="AB309" i="1" s="1"/>
  <c r="BI48" i="7"/>
  <c r="BH49" i="7"/>
  <c r="BJ43" i="4"/>
  <c r="BI44" i="4"/>
  <c r="BX39" i="5"/>
  <c r="BW40" i="5"/>
  <c r="W46" i="25" l="1"/>
  <c r="X45" i="25" s="1"/>
  <c r="U42" i="27"/>
  <c r="U47" i="27" s="1"/>
  <c r="U41" i="27"/>
  <c r="U46" i="27" s="1"/>
  <c r="AU34" i="27"/>
  <c r="AT40" i="27"/>
  <c r="BU34" i="27"/>
  <c r="BT40" i="27"/>
  <c r="V36" i="27"/>
  <c r="AJ27" i="27"/>
  <c r="AJ26" i="27" s="1"/>
  <c r="AK25" i="27" s="1"/>
  <c r="AY31" i="27"/>
  <c r="AZ30" i="27" s="1"/>
  <c r="BZ31" i="27"/>
  <c r="CA30" i="27" s="1"/>
  <c r="AQ42" i="25"/>
  <c r="AQ41" i="25" s="1"/>
  <c r="AR40" i="25" s="1"/>
  <c r="AQ37" i="25"/>
  <c r="AQ36" i="25" s="1"/>
  <c r="AR35" i="25" s="1"/>
  <c r="AS18" i="25"/>
  <c r="AR21" i="25"/>
  <c r="AR19" i="25"/>
  <c r="AR20" i="25"/>
  <c r="AP47" i="25"/>
  <c r="AP46" i="25" s="1"/>
  <c r="AQ45" i="25" s="1"/>
  <c r="AH25" i="25"/>
  <c r="AB298" i="6"/>
  <c r="AB290" i="6" s="1"/>
  <c r="AC295" i="6"/>
  <c r="AB296" i="8"/>
  <c r="AB288" i="8" s="1"/>
  <c r="AC293" i="8"/>
  <c r="AB308" i="1"/>
  <c r="AB310" i="1" s="1"/>
  <c r="AB302" i="1" s="1"/>
  <c r="BK43" i="4"/>
  <c r="BJ44" i="4"/>
  <c r="BJ48" i="7"/>
  <c r="BI49" i="7"/>
  <c r="BY39" i="5"/>
  <c r="BX40" i="5"/>
  <c r="X47" i="25" l="1"/>
  <c r="U48" i="27"/>
  <c r="U50" i="27" s="1"/>
  <c r="AZ32" i="27"/>
  <c r="V35" i="27"/>
  <c r="V38" i="27"/>
  <c r="V45" i="27" s="1"/>
  <c r="AU36" i="27"/>
  <c r="AT42" i="27"/>
  <c r="AT47" i="27" s="1"/>
  <c r="AT41" i="27"/>
  <c r="AT46" i="27" s="1"/>
  <c r="CA32" i="27"/>
  <c r="AK27" i="27"/>
  <c r="AK26" i="27" s="1"/>
  <c r="AL25" i="27" s="1"/>
  <c r="BT42" i="27"/>
  <c r="BT47" i="27" s="1"/>
  <c r="BT41" i="27"/>
  <c r="BT46" i="27" s="1"/>
  <c r="BU36" i="27"/>
  <c r="AR42" i="25"/>
  <c r="AR41" i="25" s="1"/>
  <c r="AS40" i="25" s="1"/>
  <c r="AR37" i="25"/>
  <c r="AR36" i="25" s="1"/>
  <c r="AS35" i="25" s="1"/>
  <c r="AQ47" i="25"/>
  <c r="AQ46" i="25" s="1"/>
  <c r="AR45" i="25" s="1"/>
  <c r="AH27" i="25"/>
  <c r="AH26" i="25" s="1"/>
  <c r="AI25" i="25" s="1"/>
  <c r="AS21" i="25"/>
  <c r="AT35" i="25" s="1"/>
  <c r="AS19" i="25"/>
  <c r="AT18" i="25"/>
  <c r="AS20" i="25"/>
  <c r="AC297" i="6"/>
  <c r="AC296" i="6"/>
  <c r="AC295" i="8"/>
  <c r="AC294" i="8"/>
  <c r="AC307" i="1"/>
  <c r="AC308" i="1" s="1"/>
  <c r="AD307" i="1" s="1"/>
  <c r="BK48" i="7"/>
  <c r="BJ49" i="7"/>
  <c r="BL43" i="4"/>
  <c r="BK44" i="4"/>
  <c r="BZ39" i="5"/>
  <c r="BY40" i="5"/>
  <c r="BT48" i="27" l="1"/>
  <c r="BT50" i="27" s="1"/>
  <c r="AT48" i="27"/>
  <c r="AT50" i="27" s="1"/>
  <c r="X46" i="25"/>
  <c r="W34" i="27"/>
  <c r="V40" i="27"/>
  <c r="AL27" i="27"/>
  <c r="BU35" i="27"/>
  <c r="BU38" i="27"/>
  <c r="BU45" i="27" s="1"/>
  <c r="CA31" i="27"/>
  <c r="CB30" i="27" s="1"/>
  <c r="AU35" i="27"/>
  <c r="AU38" i="27"/>
  <c r="AU45" i="27" s="1"/>
  <c r="AZ31" i="27"/>
  <c r="BA30" i="27" s="1"/>
  <c r="AC296" i="8"/>
  <c r="AC288" i="8" s="1"/>
  <c r="AS37" i="25"/>
  <c r="AS42" i="25"/>
  <c r="AS41" i="25" s="1"/>
  <c r="AT40" i="25" s="1"/>
  <c r="AI27" i="25"/>
  <c r="AR47" i="25"/>
  <c r="AR46" i="25" s="1"/>
  <c r="AS45" i="25" s="1"/>
  <c r="AU18" i="25"/>
  <c r="AT21" i="25"/>
  <c r="AU40" i="25" s="1"/>
  <c r="AT19" i="25"/>
  <c r="AT20" i="25"/>
  <c r="AC298" i="6"/>
  <c r="AC290" i="6" s="1"/>
  <c r="AD295" i="6"/>
  <c r="AD293" i="8"/>
  <c r="AC309" i="1"/>
  <c r="AC310" i="1" s="1"/>
  <c r="AC302" i="1" s="1"/>
  <c r="AD308" i="1"/>
  <c r="AE307" i="1" s="1"/>
  <c r="AD309" i="1"/>
  <c r="BM43" i="4"/>
  <c r="BL44" i="4"/>
  <c r="BL48" i="7"/>
  <c r="BK49" i="7"/>
  <c r="CA39" i="5"/>
  <c r="BZ40" i="5"/>
  <c r="Y45" i="25" l="1"/>
  <c r="AV34" i="27"/>
  <c r="AU40" i="27"/>
  <c r="W36" i="27"/>
  <c r="BV34" i="27"/>
  <c r="BU40" i="27"/>
  <c r="BA32" i="27"/>
  <c r="CB32" i="27"/>
  <c r="V42" i="27"/>
  <c r="V47" i="27" s="1"/>
  <c r="V41" i="27"/>
  <c r="V46" i="27" s="1"/>
  <c r="AL26" i="27"/>
  <c r="AM25" i="27" s="1"/>
  <c r="AI26" i="25"/>
  <c r="AJ25" i="25" s="1"/>
  <c r="AJ27" i="25" s="1"/>
  <c r="AV18" i="25"/>
  <c r="AU21" i="25"/>
  <c r="AU19" i="25"/>
  <c r="AU20" i="25"/>
  <c r="AS36" i="25"/>
  <c r="AS47" i="25"/>
  <c r="AS50" i="25" s="1"/>
  <c r="AS57" i="25" s="1"/>
  <c r="AT37" i="25"/>
  <c r="AT42" i="25"/>
  <c r="AT41" i="25" s="1"/>
  <c r="AD296" i="6"/>
  <c r="AE295" i="6" s="1"/>
  <c r="AD297" i="6"/>
  <c r="AD295" i="8"/>
  <c r="AD294" i="8"/>
  <c r="AE293" i="8" s="1"/>
  <c r="AE309" i="1"/>
  <c r="AE308" i="1"/>
  <c r="AD310" i="1"/>
  <c r="AD302" i="1" s="1"/>
  <c r="BM48" i="7"/>
  <c r="BL49" i="7"/>
  <c r="BN43" i="4"/>
  <c r="BM44" i="4"/>
  <c r="CB39" i="5"/>
  <c r="CA40" i="5"/>
  <c r="Y47" i="25" l="1"/>
  <c r="V48" i="27"/>
  <c r="V50" i="27" s="1"/>
  <c r="BA31" i="27"/>
  <c r="BB30" i="27" s="1"/>
  <c r="W35" i="27"/>
  <c r="W38" i="27"/>
  <c r="W45" i="27" s="1"/>
  <c r="AM27" i="27"/>
  <c r="BU41" i="27"/>
  <c r="BU46" i="27" s="1"/>
  <c r="BU42" i="27"/>
  <c r="BU47" i="27" s="1"/>
  <c r="AU41" i="27"/>
  <c r="AU46" i="27" s="1"/>
  <c r="AU42" i="27"/>
  <c r="AU47" i="27" s="1"/>
  <c r="CB31" i="27"/>
  <c r="CC30" i="27" s="1"/>
  <c r="BV36" i="27"/>
  <c r="AV36" i="27"/>
  <c r="AS46" i="25"/>
  <c r="AT45" i="25" s="1"/>
  <c r="AT47" i="25" s="1"/>
  <c r="AT46" i="25" s="1"/>
  <c r="AT36" i="25"/>
  <c r="AU35" i="25" s="1"/>
  <c r="AU37" i="25" s="1"/>
  <c r="AU42" i="25"/>
  <c r="AU41" i="25" s="1"/>
  <c r="AV40" i="25" s="1"/>
  <c r="AW18" i="25"/>
  <c r="AV21" i="25"/>
  <c r="AV19" i="25"/>
  <c r="AV20" i="25"/>
  <c r="AJ26" i="25"/>
  <c r="AE296" i="6"/>
  <c r="AE297" i="6"/>
  <c r="AD298" i="6"/>
  <c r="AD290" i="6" s="1"/>
  <c r="AE294" i="8"/>
  <c r="AE295" i="8"/>
  <c r="AD296" i="8"/>
  <c r="AD288" i="8" s="1"/>
  <c r="AE310" i="1"/>
  <c r="AE302" i="1" s="1"/>
  <c r="AF307" i="1"/>
  <c r="BO43" i="4"/>
  <c r="BN44" i="4"/>
  <c r="BN48" i="7"/>
  <c r="BM49" i="7"/>
  <c r="CC39" i="5"/>
  <c r="CB40" i="5"/>
  <c r="N32" i="21"/>
  <c r="K32" i="21"/>
  <c r="M32" i="21"/>
  <c r="L32" i="21"/>
  <c r="Y46" i="25" l="1"/>
  <c r="Z45" i="25" s="1"/>
  <c r="Z47" i="25" s="1"/>
  <c r="AU48" i="27"/>
  <c r="AU50" i="27" s="1"/>
  <c r="BU48" i="27"/>
  <c r="BU50" i="27" s="1"/>
  <c r="AV35" i="27"/>
  <c r="AV38" i="27"/>
  <c r="AV45" i="27" s="1"/>
  <c r="CC32" i="27"/>
  <c r="X34" i="27"/>
  <c r="W40" i="27"/>
  <c r="AS52" i="25"/>
  <c r="AS54" i="25" s="1"/>
  <c r="AS59" i="25" s="1"/>
  <c r="BV35" i="27"/>
  <c r="BV38" i="27"/>
  <c r="BV45" i="27" s="1"/>
  <c r="AM26" i="27"/>
  <c r="AN25" i="27" s="1"/>
  <c r="BB32" i="27"/>
  <c r="AU36" i="25"/>
  <c r="AV35" i="25" s="1"/>
  <c r="AV37" i="25" s="1"/>
  <c r="AT50" i="25"/>
  <c r="AT57" i="25" s="1"/>
  <c r="AT52" i="25"/>
  <c r="AV42" i="25"/>
  <c r="AV41" i="25" s="1"/>
  <c r="AW40" i="25" s="1"/>
  <c r="AU45" i="25"/>
  <c r="AW21" i="25"/>
  <c r="AW19" i="25"/>
  <c r="AX18" i="25"/>
  <c r="AW20" i="25"/>
  <c r="AK25" i="25"/>
  <c r="AE298" i="6"/>
  <c r="AE290" i="6" s="1"/>
  <c r="AF295" i="6"/>
  <c r="AF297" i="6" s="1"/>
  <c r="AE296" i="8"/>
  <c r="AE288" i="8" s="1"/>
  <c r="AF293" i="8"/>
  <c r="AF309" i="1"/>
  <c r="AF308" i="1"/>
  <c r="BO48" i="7"/>
  <c r="BN49" i="7"/>
  <c r="BP43" i="4"/>
  <c r="BO44" i="4"/>
  <c r="CD39" i="5"/>
  <c r="CC40" i="5"/>
  <c r="Z46" i="25" l="1"/>
  <c r="AA45" i="25" s="1"/>
  <c r="AA47" i="25" s="1"/>
  <c r="AN27" i="27"/>
  <c r="W41" i="27"/>
  <c r="W46" i="27" s="1"/>
  <c r="W42" i="27"/>
  <c r="W47" i="27" s="1"/>
  <c r="BB31" i="27"/>
  <c r="BC30" i="27" s="1"/>
  <c r="BW34" i="27"/>
  <c r="BV40" i="27"/>
  <c r="X36" i="27"/>
  <c r="AW34" i="27"/>
  <c r="AV40" i="27"/>
  <c r="AS53" i="25"/>
  <c r="AS58" i="25" s="1"/>
  <c r="AS60" i="25" s="1"/>
  <c r="AS62" i="25" s="1"/>
  <c r="CC31" i="27"/>
  <c r="CD30" i="27" s="1"/>
  <c r="AV36" i="25"/>
  <c r="AW35" i="25" s="1"/>
  <c r="AW37" i="25" s="1"/>
  <c r="AW42" i="25"/>
  <c r="AW41" i="25" s="1"/>
  <c r="AX40" i="25" s="1"/>
  <c r="AK27" i="25"/>
  <c r="AU47" i="25"/>
  <c r="AY18" i="25"/>
  <c r="AX21" i="25"/>
  <c r="AX19" i="25"/>
  <c r="AX20" i="25"/>
  <c r="AT54" i="25"/>
  <c r="AT59" i="25" s="1"/>
  <c r="AT53" i="25"/>
  <c r="AT58" i="25" s="1"/>
  <c r="AF296" i="6"/>
  <c r="AF298" i="6" s="1"/>
  <c r="AF290" i="6" s="1"/>
  <c r="AF295" i="8"/>
  <c r="AF294" i="8"/>
  <c r="AF310" i="1"/>
  <c r="AF302" i="1" s="1"/>
  <c r="AG307" i="1"/>
  <c r="BQ43" i="4"/>
  <c r="BP44" i="4"/>
  <c r="BP48" i="7"/>
  <c r="BO49" i="7"/>
  <c r="CE39" i="5"/>
  <c r="CD40" i="5"/>
  <c r="J19" i="6"/>
  <c r="K19" i="6" s="1"/>
  <c r="AA46" i="25" l="1"/>
  <c r="AB45" i="25" s="1"/>
  <c r="AB47" i="25" s="1"/>
  <c r="W48" i="27"/>
  <c r="W50" i="27" s="1"/>
  <c r="CD32" i="27"/>
  <c r="X35" i="27"/>
  <c r="X38" i="27"/>
  <c r="X45" i="27" s="1"/>
  <c r="BC32" i="27"/>
  <c r="AV42" i="27"/>
  <c r="AV47" i="27" s="1"/>
  <c r="AV41" i="27"/>
  <c r="AV46" i="27" s="1"/>
  <c r="BV41" i="27"/>
  <c r="BV46" i="27" s="1"/>
  <c r="BV42" i="27"/>
  <c r="BV47" i="27" s="1"/>
  <c r="AW36" i="27"/>
  <c r="BW36" i="27"/>
  <c r="AN26" i="27"/>
  <c r="AW36" i="25"/>
  <c r="AX35" i="25" s="1"/>
  <c r="AX37" i="25" s="1"/>
  <c r="AU50" i="25"/>
  <c r="AU57" i="25" s="1"/>
  <c r="AK26" i="25"/>
  <c r="AL25" i="25" s="1"/>
  <c r="AL27" i="25" s="1"/>
  <c r="AU46" i="25"/>
  <c r="AT60" i="25"/>
  <c r="AT62" i="25" s="1"/>
  <c r="AX42" i="25"/>
  <c r="AX41" i="25" s="1"/>
  <c r="AY40" i="25" s="1"/>
  <c r="AZ18" i="25"/>
  <c r="AY21" i="25"/>
  <c r="AY19" i="25"/>
  <c r="AY20" i="25"/>
  <c r="AG295" i="6"/>
  <c r="AG296" i="6" s="1"/>
  <c r="AF296" i="8"/>
  <c r="AF288" i="8" s="1"/>
  <c r="AG293" i="8"/>
  <c r="AG309" i="1"/>
  <c r="AG308" i="1"/>
  <c r="AH307" i="1" s="1"/>
  <c r="BQ48" i="7"/>
  <c r="BP49" i="7"/>
  <c r="BR43" i="4"/>
  <c r="BQ44" i="4"/>
  <c r="CF39" i="5"/>
  <c r="CE40" i="5"/>
  <c r="K22" i="6"/>
  <c r="L19" i="6"/>
  <c r="J22" i="6"/>
  <c r="J291" i="6" s="1"/>
  <c r="BV48" i="27" l="1"/>
  <c r="BV50" i="27" s="1"/>
  <c r="L47" i="6"/>
  <c r="K291" i="6"/>
  <c r="AV48" i="27"/>
  <c r="AV50" i="27" s="1"/>
  <c r="AW35" i="27"/>
  <c r="AW38" i="27"/>
  <c r="AW45" i="27" s="1"/>
  <c r="Y34" i="27"/>
  <c r="X40" i="27"/>
  <c r="BW35" i="27"/>
  <c r="BW38" i="27"/>
  <c r="BW45" i="27" s="1"/>
  <c r="BC31" i="27"/>
  <c r="BD30" i="27" s="1"/>
  <c r="CD31" i="27"/>
  <c r="CE30" i="27" s="1"/>
  <c r="AV45" i="25"/>
  <c r="AU52" i="25"/>
  <c r="AU53" i="25" s="1"/>
  <c r="AU58" i="25" s="1"/>
  <c r="AB46" i="25"/>
  <c r="AL26" i="25"/>
  <c r="AM25" i="25" s="1"/>
  <c r="K44" i="6"/>
  <c r="J283" i="6"/>
  <c r="J285" i="6" s="1"/>
  <c r="K287" i="6"/>
  <c r="AY42" i="25"/>
  <c r="AY41" i="25" s="1"/>
  <c r="AZ40" i="25" s="1"/>
  <c r="BA18" i="25"/>
  <c r="AZ21" i="25"/>
  <c r="AZ19" i="25"/>
  <c r="AZ20" i="25"/>
  <c r="AX36" i="25"/>
  <c r="AY35" i="25" s="1"/>
  <c r="AG297" i="6"/>
  <c r="AG298" i="6" s="1"/>
  <c r="AG290" i="6" s="1"/>
  <c r="AH295" i="6"/>
  <c r="AG295" i="8"/>
  <c r="AG294" i="8"/>
  <c r="AG310" i="1"/>
  <c r="AG302" i="1" s="1"/>
  <c r="AH308" i="1"/>
  <c r="AI307" i="1" s="1"/>
  <c r="AH309" i="1"/>
  <c r="BS43" i="4"/>
  <c r="BR44" i="4"/>
  <c r="BR48" i="7"/>
  <c r="BQ49" i="7"/>
  <c r="CG39" i="5"/>
  <c r="CG40" i="5" s="1"/>
  <c r="CF40" i="5"/>
  <c r="L22" i="6"/>
  <c r="M19" i="6"/>
  <c r="AU54" i="25" l="1"/>
  <c r="AU59" i="25" s="1"/>
  <c r="AU60" i="25" s="1"/>
  <c r="AU62" i="25" s="1"/>
  <c r="M50" i="6"/>
  <c r="L291" i="6"/>
  <c r="X42" i="27"/>
  <c r="X47" i="27" s="1"/>
  <c r="X41" i="27"/>
  <c r="X46" i="27" s="1"/>
  <c r="Y36" i="27"/>
  <c r="BX34" i="27"/>
  <c r="BW40" i="27"/>
  <c r="I4" i="26"/>
  <c r="CE32" i="27"/>
  <c r="BD32" i="27"/>
  <c r="AX34" i="27"/>
  <c r="AW40" i="27"/>
  <c r="AM27" i="25"/>
  <c r="AC45" i="25"/>
  <c r="AV47" i="25"/>
  <c r="L287" i="6"/>
  <c r="AZ42" i="25"/>
  <c r="AZ41" i="25" s="1"/>
  <c r="BA40" i="25" s="1"/>
  <c r="AY37" i="25"/>
  <c r="AY36" i="25" s="1"/>
  <c r="AZ35" i="25" s="1"/>
  <c r="BA21" i="25"/>
  <c r="BA19" i="25"/>
  <c r="BB18" i="25"/>
  <c r="BA20" i="25"/>
  <c r="AH296" i="6"/>
  <c r="AI295" i="6" s="1"/>
  <c r="AH297" i="6"/>
  <c r="AG296" i="8"/>
  <c r="AG288" i="8" s="1"/>
  <c r="AH293" i="8"/>
  <c r="AI308" i="1"/>
  <c r="AJ307" i="1" s="1"/>
  <c r="AI309" i="1"/>
  <c r="AH310" i="1"/>
  <c r="AH302" i="1" s="1"/>
  <c r="BS48" i="7"/>
  <c r="BR49" i="7"/>
  <c r="BT43" i="4"/>
  <c r="BS44" i="4"/>
  <c r="N19" i="6"/>
  <c r="M22" i="6"/>
  <c r="X48" i="27" l="1"/>
  <c r="X50" i="27" s="1"/>
  <c r="N53" i="6"/>
  <c r="M291" i="6"/>
  <c r="AW41" i="27"/>
  <c r="AW46" i="27" s="1"/>
  <c r="AW42" i="27"/>
  <c r="AW47" i="27" s="1"/>
  <c r="BW42" i="27"/>
  <c r="BW47" i="27" s="1"/>
  <c r="BW41" i="27"/>
  <c r="BW46" i="27" s="1"/>
  <c r="AX36" i="27"/>
  <c r="BX36" i="27"/>
  <c r="BD31" i="27"/>
  <c r="BE30" i="27" s="1"/>
  <c r="Y35" i="27"/>
  <c r="Y38" i="27"/>
  <c r="Y45" i="27" s="1"/>
  <c r="CE31" i="27"/>
  <c r="CF30" i="27" s="1"/>
  <c r="AC47" i="25"/>
  <c r="AM26" i="25"/>
  <c r="AN25" i="25" s="1"/>
  <c r="AV50" i="25"/>
  <c r="AV57" i="25" s="1"/>
  <c r="AV46" i="25"/>
  <c r="M287" i="6"/>
  <c r="BA42" i="25"/>
  <c r="BA41" i="25" s="1"/>
  <c r="BB40" i="25" s="1"/>
  <c r="BC18" i="25"/>
  <c r="BB21" i="25"/>
  <c r="BB19" i="25"/>
  <c r="BB20" i="25"/>
  <c r="AZ37" i="25"/>
  <c r="AI296" i="6"/>
  <c r="AJ295" i="6" s="1"/>
  <c r="AI297" i="6"/>
  <c r="AH298" i="6"/>
  <c r="AH290" i="6" s="1"/>
  <c r="AH295" i="8"/>
  <c r="AH294" i="8"/>
  <c r="AJ308" i="1"/>
  <c r="AK307" i="1" s="1"/>
  <c r="AK309" i="1" s="1"/>
  <c r="AJ309" i="1"/>
  <c r="AI310" i="1"/>
  <c r="AI302" i="1" s="1"/>
  <c r="BU43" i="4"/>
  <c r="BT44" i="4"/>
  <c r="BT48" i="7"/>
  <c r="BS49" i="7"/>
  <c r="O19" i="6"/>
  <c r="N22" i="6"/>
  <c r="AW48" i="27" l="1"/>
  <c r="AW50" i="27" s="1"/>
  <c r="O56" i="6"/>
  <c r="N291" i="6"/>
  <c r="BW48" i="27"/>
  <c r="BW50" i="27" s="1"/>
  <c r="CF32" i="27"/>
  <c r="BE32" i="27"/>
  <c r="Z34" i="27"/>
  <c r="Y40" i="27"/>
  <c r="BX35" i="27"/>
  <c r="BX38" i="27"/>
  <c r="BX45" i="27" s="1"/>
  <c r="AX35" i="27"/>
  <c r="AX38" i="27"/>
  <c r="AX45" i="27" s="1"/>
  <c r="AC46" i="25"/>
  <c r="AW45" i="25"/>
  <c r="AV52" i="25"/>
  <c r="AN27" i="25"/>
  <c r="AN26" i="25" s="1"/>
  <c r="AO25" i="25" s="1"/>
  <c r="AH296" i="8"/>
  <c r="AH288" i="8" s="1"/>
  <c r="N287" i="6"/>
  <c r="BB42" i="25"/>
  <c r="BB41" i="25" s="1"/>
  <c r="BC40" i="25" s="1"/>
  <c r="AZ36" i="25"/>
  <c r="BA35" i="25" s="1"/>
  <c r="BD18" i="25"/>
  <c r="BC21" i="25"/>
  <c r="BC19" i="25"/>
  <c r="BC20" i="25"/>
  <c r="AJ297" i="6"/>
  <c r="AJ296" i="6"/>
  <c r="AI298" i="6"/>
  <c r="AI290" i="6" s="1"/>
  <c r="AI293" i="8"/>
  <c r="AK308" i="1"/>
  <c r="AK310" i="1" s="1"/>
  <c r="AK302" i="1" s="1"/>
  <c r="AJ310" i="1"/>
  <c r="AJ302" i="1" s="1"/>
  <c r="BU48" i="7"/>
  <c r="BT49" i="7"/>
  <c r="BV43" i="4"/>
  <c r="BU44" i="4"/>
  <c r="P19" i="6"/>
  <c r="O22" i="6"/>
  <c r="P59" i="6" l="1"/>
  <c r="O291" i="6"/>
  <c r="BE31" i="27"/>
  <c r="BF30" i="27" s="1"/>
  <c r="AY34" i="27"/>
  <c r="AX40" i="27"/>
  <c r="Y41" i="27"/>
  <c r="Y46" i="27" s="1"/>
  <c r="Y42" i="27"/>
  <c r="Y47" i="27" s="1"/>
  <c r="Z36" i="27"/>
  <c r="CF31" i="27"/>
  <c r="CG30" i="27" s="1"/>
  <c r="BY34" i="27"/>
  <c r="BX40" i="27"/>
  <c r="AO27" i="25"/>
  <c r="AO26" i="25" s="1"/>
  <c r="AP25" i="25" s="1"/>
  <c r="AD45" i="25"/>
  <c r="AW47" i="25"/>
  <c r="AV54" i="25"/>
  <c r="AV59" i="25" s="1"/>
  <c r="AV53" i="25"/>
  <c r="AV58" i="25" s="1"/>
  <c r="O287" i="6"/>
  <c r="BC42" i="25"/>
  <c r="BC41" i="25" s="1"/>
  <c r="BD40" i="25" s="1"/>
  <c r="BA37" i="25"/>
  <c r="BA36" i="25" s="1"/>
  <c r="BB35" i="25" s="1"/>
  <c r="BE18" i="25"/>
  <c r="BD21" i="25"/>
  <c r="BD19" i="25"/>
  <c r="BD20" i="25"/>
  <c r="AJ298" i="6"/>
  <c r="AJ290" i="6" s="1"/>
  <c r="AK295" i="6"/>
  <c r="AI294" i="8"/>
  <c r="AJ293" i="8" s="1"/>
  <c r="AI295" i="8"/>
  <c r="AL307" i="1"/>
  <c r="AL308" i="1" s="1"/>
  <c r="BW43" i="4"/>
  <c r="BV44" i="4"/>
  <c r="BV48" i="7"/>
  <c r="BU49" i="7"/>
  <c r="Q19" i="6"/>
  <c r="P22" i="6"/>
  <c r="Q62" i="6" l="1"/>
  <c r="P291" i="6"/>
  <c r="Z35" i="27"/>
  <c r="Z38" i="27"/>
  <c r="Z45" i="27" s="1"/>
  <c r="BY36" i="27"/>
  <c r="AY36" i="27"/>
  <c r="CG32" i="27"/>
  <c r="Y48" i="27"/>
  <c r="Y50" i="27" s="1"/>
  <c r="BF32" i="27"/>
  <c r="BX42" i="27"/>
  <c r="BX47" i="27" s="1"/>
  <c r="BX41" i="27"/>
  <c r="BX46" i="27" s="1"/>
  <c r="AX41" i="27"/>
  <c r="AX46" i="27" s="1"/>
  <c r="AX42" i="27"/>
  <c r="AX47" i="27" s="1"/>
  <c r="AW50" i="25"/>
  <c r="AW57" i="25" s="1"/>
  <c r="AD47" i="25"/>
  <c r="AP27" i="25"/>
  <c r="AW46" i="25"/>
  <c r="AV60" i="25"/>
  <c r="AV62" i="25" s="1"/>
  <c r="P287" i="6"/>
  <c r="BD42" i="25"/>
  <c r="BD41" i="25" s="1"/>
  <c r="BE40" i="25" s="1"/>
  <c r="BB37" i="25"/>
  <c r="BE21" i="25"/>
  <c r="BE19" i="25"/>
  <c r="BF18" i="25"/>
  <c r="BE20" i="25"/>
  <c r="AK297" i="6"/>
  <c r="AK296" i="6"/>
  <c r="AJ295" i="8"/>
  <c r="AJ294" i="8"/>
  <c r="AI296" i="8"/>
  <c r="AI288" i="8" s="1"/>
  <c r="AL309" i="1"/>
  <c r="AL310" i="1" s="1"/>
  <c r="AL302" i="1" s="1"/>
  <c r="AM307" i="1"/>
  <c r="AM309" i="1" s="1"/>
  <c r="BV49" i="7"/>
  <c r="BW48" i="7"/>
  <c r="BX43" i="4"/>
  <c r="BW44" i="4"/>
  <c r="R19" i="6"/>
  <c r="Q22" i="6"/>
  <c r="R65" i="6" l="1"/>
  <c r="Q287" i="6"/>
  <c r="Q291" i="6"/>
  <c r="CG31" i="27"/>
  <c r="BY35" i="27"/>
  <c r="BY38" i="27"/>
  <c r="BY45" i="27" s="1"/>
  <c r="AX48" i="27"/>
  <c r="AX50" i="27" s="1"/>
  <c r="BF31" i="27"/>
  <c r="BG30" i="27" s="1"/>
  <c r="BX48" i="27"/>
  <c r="BX50" i="27" s="1"/>
  <c r="AY35" i="27"/>
  <c r="AY38" i="27"/>
  <c r="AY45" i="27" s="1"/>
  <c r="AA34" i="27"/>
  <c r="Z40" i="27"/>
  <c r="AP26" i="25"/>
  <c r="AX45" i="25"/>
  <c r="AW52" i="25"/>
  <c r="BB36" i="25"/>
  <c r="BC35" i="25" s="1"/>
  <c r="BC37" i="25" s="1"/>
  <c r="AD46" i="25"/>
  <c r="BE42" i="25"/>
  <c r="BE41" i="25" s="1"/>
  <c r="BF40" i="25" s="1"/>
  <c r="BG18" i="25"/>
  <c r="BF21" i="25"/>
  <c r="BF19" i="25"/>
  <c r="BF20" i="25"/>
  <c r="AJ296" i="8"/>
  <c r="AJ288" i="8" s="1"/>
  <c r="AK298" i="6"/>
  <c r="AK290" i="6" s="1"/>
  <c r="AL295" i="6"/>
  <c r="AK293" i="8"/>
  <c r="AM308" i="1"/>
  <c r="AN307" i="1" s="1"/>
  <c r="BY43" i="4"/>
  <c r="BX44" i="4"/>
  <c r="BW49" i="7"/>
  <c r="BX48" i="7"/>
  <c r="S19" i="6"/>
  <c r="R22" i="6"/>
  <c r="S68" i="6" l="1"/>
  <c r="R291" i="6"/>
  <c r="BZ34" i="27"/>
  <c r="BY40" i="27"/>
  <c r="AA36" i="27"/>
  <c r="AZ34" i="27"/>
  <c r="AY40" i="27"/>
  <c r="BG32" i="27"/>
  <c r="Z42" i="27"/>
  <c r="Z47" i="27" s="1"/>
  <c r="Z41" i="27"/>
  <c r="Z46" i="27" s="1"/>
  <c r="AE45" i="25"/>
  <c r="AX47" i="25"/>
  <c r="AQ25" i="25"/>
  <c r="AW53" i="25"/>
  <c r="AW58" i="25" s="1"/>
  <c r="AW54" i="25"/>
  <c r="AW59" i="25" s="1"/>
  <c r="R287" i="6"/>
  <c r="BF42" i="25"/>
  <c r="BF41" i="25" s="1"/>
  <c r="BG40" i="25" s="1"/>
  <c r="BC36" i="25"/>
  <c r="BD35" i="25" s="1"/>
  <c r="BH18" i="25"/>
  <c r="BG21" i="25"/>
  <c r="BG19" i="25"/>
  <c r="BG20" i="25"/>
  <c r="AL296" i="6"/>
  <c r="AM295" i="6" s="1"/>
  <c r="AL297" i="6"/>
  <c r="AK295" i="8"/>
  <c r="AK294" i="8"/>
  <c r="AM310" i="1"/>
  <c r="AM302" i="1" s="1"/>
  <c r="AN309" i="1"/>
  <c r="AN308" i="1"/>
  <c r="BY48" i="7"/>
  <c r="BX49" i="7"/>
  <c r="BZ43" i="4"/>
  <c r="BY44" i="4"/>
  <c r="T19" i="6"/>
  <c r="S22" i="6"/>
  <c r="T71" i="6" l="1"/>
  <c r="S291" i="6"/>
  <c r="Z48" i="27"/>
  <c r="Z50" i="27" s="1"/>
  <c r="AZ36" i="27"/>
  <c r="BZ36" i="27"/>
  <c r="BY41" i="27"/>
  <c r="BY46" i="27" s="1"/>
  <c r="BY42" i="27"/>
  <c r="BY47" i="27" s="1"/>
  <c r="AY42" i="27"/>
  <c r="AY47" i="27" s="1"/>
  <c r="AY41" i="27"/>
  <c r="AY46" i="27" s="1"/>
  <c r="BG31" i="27"/>
  <c r="BH30" i="27" s="1"/>
  <c r="AA35" i="27"/>
  <c r="AA38" i="27"/>
  <c r="AA45" i="27" s="1"/>
  <c r="AW60" i="25"/>
  <c r="AW62" i="25" s="1"/>
  <c r="AX50" i="25"/>
  <c r="AX57" i="25" s="1"/>
  <c r="AQ27" i="25"/>
  <c r="AX46" i="25"/>
  <c r="AE47" i="25"/>
  <c r="S287" i="6"/>
  <c r="BG42" i="25"/>
  <c r="BG41" i="25" s="1"/>
  <c r="BH40" i="25" s="1"/>
  <c r="BI18" i="25"/>
  <c r="BH21" i="25"/>
  <c r="BH19" i="25"/>
  <c r="BH20" i="25"/>
  <c r="BD37" i="25"/>
  <c r="AM296" i="6"/>
  <c r="AN295" i="6" s="1"/>
  <c r="AM297" i="6"/>
  <c r="AL298" i="6"/>
  <c r="AL290" i="6" s="1"/>
  <c r="AK296" i="8"/>
  <c r="AK288" i="8" s="1"/>
  <c r="AL293" i="8"/>
  <c r="AN310" i="1"/>
  <c r="AN302" i="1" s="1"/>
  <c r="AO307" i="1"/>
  <c r="AO308" i="1" s="1"/>
  <c r="CA43" i="4"/>
  <c r="BZ44" i="4"/>
  <c r="BZ48" i="7"/>
  <c r="BY49" i="7"/>
  <c r="U19" i="6"/>
  <c r="T22" i="6"/>
  <c r="U74" i="6" l="1"/>
  <c r="T291" i="6"/>
  <c r="AY48" i="27"/>
  <c r="AY50" i="27" s="1"/>
  <c r="AB34" i="27"/>
  <c r="AA40" i="27"/>
  <c r="BZ35" i="27"/>
  <c r="BZ38" i="27"/>
  <c r="BZ45" i="27" s="1"/>
  <c r="BH32" i="27"/>
  <c r="BY48" i="27"/>
  <c r="BY50" i="27" s="1"/>
  <c r="AZ35" i="27"/>
  <c r="AZ38" i="27"/>
  <c r="AZ45" i="27" s="1"/>
  <c r="AE46" i="25"/>
  <c r="AQ26" i="25"/>
  <c r="AY45" i="25"/>
  <c r="AX52" i="25"/>
  <c r="T287" i="6"/>
  <c r="BH42" i="25"/>
  <c r="BH41" i="25" s="1"/>
  <c r="BI40" i="25" s="1"/>
  <c r="BD36" i="25"/>
  <c r="BE35" i="25" s="1"/>
  <c r="BI21" i="25"/>
  <c r="BI19" i="25"/>
  <c r="BJ18" i="25"/>
  <c r="BI20" i="25"/>
  <c r="AN297" i="6"/>
  <c r="AN296" i="6"/>
  <c r="AM298" i="6"/>
  <c r="AM290" i="6" s="1"/>
  <c r="AL295" i="8"/>
  <c r="AL294" i="8"/>
  <c r="AO309" i="1"/>
  <c r="AO310" i="1" s="1"/>
  <c r="AO302" i="1" s="1"/>
  <c r="AP307" i="1"/>
  <c r="CA48" i="7"/>
  <c r="BZ49" i="7"/>
  <c r="CB43" i="4"/>
  <c r="CA44" i="4"/>
  <c r="V19" i="6"/>
  <c r="U22" i="6"/>
  <c r="V77" i="6" l="1"/>
  <c r="U291" i="6"/>
  <c r="CA34" i="27"/>
  <c r="BZ40" i="27"/>
  <c r="BH31" i="27"/>
  <c r="BI30" i="27" s="1"/>
  <c r="AA41" i="27"/>
  <c r="AA46" i="27" s="1"/>
  <c r="AA42" i="27"/>
  <c r="AA47" i="27" s="1"/>
  <c r="BA34" i="27"/>
  <c r="AZ40" i="27"/>
  <c r="AB36" i="27"/>
  <c r="AX54" i="25"/>
  <c r="AX59" i="25" s="1"/>
  <c r="AX53" i="25"/>
  <c r="AX58" i="25" s="1"/>
  <c r="AY47" i="25"/>
  <c r="AF45" i="25"/>
  <c r="U287" i="6"/>
  <c r="AL296" i="8"/>
  <c r="AL288" i="8" s="1"/>
  <c r="BI42" i="25"/>
  <c r="BI41" i="25" s="1"/>
  <c r="BJ40" i="25" s="1"/>
  <c r="BK18" i="25"/>
  <c r="BJ21" i="25"/>
  <c r="BJ19" i="25"/>
  <c r="BJ20" i="25"/>
  <c r="BE37" i="25"/>
  <c r="AN298" i="6"/>
  <c r="AN290" i="6" s="1"/>
  <c r="AO295" i="6"/>
  <c r="AM293" i="8"/>
  <c r="AP309" i="1"/>
  <c r="AP308" i="1"/>
  <c r="CC43" i="4"/>
  <c r="CB44" i="4"/>
  <c r="CB48" i="7"/>
  <c r="CA49" i="7"/>
  <c r="W19" i="6"/>
  <c r="V22" i="6"/>
  <c r="W80" i="6" l="1"/>
  <c r="V291" i="6"/>
  <c r="AB35" i="27"/>
  <c r="AB38" i="27"/>
  <c r="AB45" i="27" s="1"/>
  <c r="AA48" i="27"/>
  <c r="AA50" i="27" s="1"/>
  <c r="BZ42" i="27"/>
  <c r="BZ47" i="27" s="1"/>
  <c r="BZ41" i="27"/>
  <c r="BZ46" i="27" s="1"/>
  <c r="AZ42" i="27"/>
  <c r="AZ47" i="27" s="1"/>
  <c r="AZ41" i="27"/>
  <c r="AZ46" i="27" s="1"/>
  <c r="CA36" i="27"/>
  <c r="CA38" i="27" s="1"/>
  <c r="CA45" i="27" s="1"/>
  <c r="BA36" i="27"/>
  <c r="BI32" i="27"/>
  <c r="AX60" i="25"/>
  <c r="AX62" i="25" s="1"/>
  <c r="AY50" i="25"/>
  <c r="AY57" i="25" s="1"/>
  <c r="AF47" i="25"/>
  <c r="AY46" i="25"/>
  <c r="V287" i="6"/>
  <c r="BJ42" i="25"/>
  <c r="BJ41" i="25" s="1"/>
  <c r="BK40" i="25" s="1"/>
  <c r="BE36" i="25"/>
  <c r="BF35" i="25" s="1"/>
  <c r="BL18" i="25"/>
  <c r="BK21" i="25"/>
  <c r="BK19" i="25"/>
  <c r="BK20" i="25"/>
  <c r="AO296" i="6"/>
  <c r="AO297" i="6"/>
  <c r="AM294" i="8"/>
  <c r="AN293" i="8" s="1"/>
  <c r="AM295" i="8"/>
  <c r="AP310" i="1"/>
  <c r="AP302" i="1" s="1"/>
  <c r="AQ307" i="1"/>
  <c r="CC48" i="7"/>
  <c r="CB49" i="7"/>
  <c r="CD43" i="4"/>
  <c r="CC44" i="4"/>
  <c r="X19" i="6"/>
  <c r="W22" i="6"/>
  <c r="CA35" i="27" l="1"/>
  <c r="CB34" i="27" s="1"/>
  <c r="CB36" i="27" s="1"/>
  <c r="CB38" i="27" s="1"/>
  <c r="CB45" i="27" s="1"/>
  <c r="X83" i="6"/>
  <c r="W291" i="6"/>
  <c r="AZ48" i="27"/>
  <c r="AZ50" i="27" s="1"/>
  <c r="BZ48" i="27"/>
  <c r="BZ50" i="27" s="1"/>
  <c r="BA35" i="27"/>
  <c r="BA38" i="27"/>
  <c r="BA45" i="27" s="1"/>
  <c r="BI31" i="27"/>
  <c r="BJ30" i="27" s="1"/>
  <c r="AC34" i="27"/>
  <c r="AB40" i="27"/>
  <c r="AF46" i="25"/>
  <c r="AZ45" i="25"/>
  <c r="AY52" i="25"/>
  <c r="W287" i="6"/>
  <c r="BF37" i="25"/>
  <c r="BM18" i="25"/>
  <c r="BL21" i="25"/>
  <c r="BL19" i="25"/>
  <c r="BL20" i="25"/>
  <c r="BK42" i="25"/>
  <c r="BK41" i="25" s="1"/>
  <c r="BL40" i="25" s="1"/>
  <c r="AO298" i="6"/>
  <c r="AO290" i="6" s="1"/>
  <c r="AP295" i="6"/>
  <c r="AN295" i="8"/>
  <c r="AN294" i="8"/>
  <c r="AM296" i="8"/>
  <c r="AM288" i="8" s="1"/>
  <c r="AQ309" i="1"/>
  <c r="AQ308" i="1"/>
  <c r="CE43" i="4"/>
  <c r="CD44" i="4"/>
  <c r="CC49" i="7"/>
  <c r="CD48" i="7"/>
  <c r="Y19" i="6"/>
  <c r="X22" i="6"/>
  <c r="CA40" i="27" l="1"/>
  <c r="CA41" i="27" s="1"/>
  <c r="CA46" i="27" s="1"/>
  <c r="CB35" i="27"/>
  <c r="CC34" i="27" s="1"/>
  <c r="CC36" i="27" s="1"/>
  <c r="Y86" i="6"/>
  <c r="X291" i="6"/>
  <c r="AB42" i="27"/>
  <c r="AB47" i="27" s="1"/>
  <c r="AB41" i="27"/>
  <c r="AB46" i="27" s="1"/>
  <c r="AC36" i="27"/>
  <c r="BB34" i="27"/>
  <c r="BA40" i="27"/>
  <c r="BJ32" i="27"/>
  <c r="AN296" i="8"/>
  <c r="AN288" i="8" s="1"/>
  <c r="BF36" i="25"/>
  <c r="BG35" i="25" s="1"/>
  <c r="BG37" i="25" s="1"/>
  <c r="AY54" i="25"/>
  <c r="AY59" i="25" s="1"/>
  <c r="AY53" i="25"/>
  <c r="AY58" i="25" s="1"/>
  <c r="AG45" i="25"/>
  <c r="AZ47" i="25"/>
  <c r="X287" i="6"/>
  <c r="BL42" i="25"/>
  <c r="BL41" i="25" s="1"/>
  <c r="BM40" i="25" s="1"/>
  <c r="BM21" i="25"/>
  <c r="BN45" i="25" s="1"/>
  <c r="BM19" i="25"/>
  <c r="BN18" i="25"/>
  <c r="BM20" i="25"/>
  <c r="AP296" i="6"/>
  <c r="AQ295" i="6" s="1"/>
  <c r="AP297" i="6"/>
  <c r="AO293" i="8"/>
  <c r="AQ310" i="1"/>
  <c r="AQ302" i="1" s="1"/>
  <c r="AR307" i="1"/>
  <c r="CD49" i="7"/>
  <c r="CE48" i="7"/>
  <c r="CF43" i="4"/>
  <c r="CE44" i="4"/>
  <c r="Z19" i="6"/>
  <c r="Y22" i="6"/>
  <c r="CA42" i="27" l="1"/>
  <c r="CA47" i="27" s="1"/>
  <c r="CA48" i="27" s="1"/>
  <c r="CA50" i="27" s="1"/>
  <c r="CB40" i="27"/>
  <c r="CB42" i="27" s="1"/>
  <c r="CB47" i="27" s="1"/>
  <c r="Z89" i="6"/>
  <c r="Y291" i="6"/>
  <c r="AB48" i="27"/>
  <c r="AB50" i="27" s="1"/>
  <c r="BA41" i="27"/>
  <c r="BA46" i="27" s="1"/>
  <c r="BA42" i="27"/>
  <c r="BA47" i="27" s="1"/>
  <c r="BB36" i="27"/>
  <c r="BJ31" i="27"/>
  <c r="BK30" i="27" s="1"/>
  <c r="AC35" i="27"/>
  <c r="AC38" i="27"/>
  <c r="AC45" i="27" s="1"/>
  <c r="CC35" i="27"/>
  <c r="CC38" i="27"/>
  <c r="CC45" i="27" s="1"/>
  <c r="AZ50" i="25"/>
  <c r="AZ57" i="25" s="1"/>
  <c r="AY60" i="25"/>
  <c r="AY62" i="25" s="1"/>
  <c r="BG36" i="25"/>
  <c r="BH35" i="25" s="1"/>
  <c r="BH37" i="25" s="1"/>
  <c r="AZ46" i="25"/>
  <c r="AG47" i="25"/>
  <c r="Y287" i="6"/>
  <c r="BO18" i="25"/>
  <c r="BN21" i="25"/>
  <c r="BN19" i="25"/>
  <c r="BN20" i="25"/>
  <c r="BM42" i="25"/>
  <c r="BM41" i="25" s="1"/>
  <c r="BN40" i="25" s="1"/>
  <c r="AQ296" i="6"/>
  <c r="AR295" i="6" s="1"/>
  <c r="AQ297" i="6"/>
  <c r="AP298" i="6"/>
  <c r="AP290" i="6" s="1"/>
  <c r="AO295" i="8"/>
  <c r="AO294" i="8"/>
  <c r="AR309" i="1"/>
  <c r="AR308" i="1"/>
  <c r="CG43" i="4"/>
  <c r="CG44" i="4" s="1"/>
  <c r="CF44" i="4"/>
  <c r="CE49" i="7"/>
  <c r="CF48" i="7"/>
  <c r="AA19" i="6"/>
  <c r="Z22" i="6"/>
  <c r="CB41" i="27" l="1"/>
  <c r="CB46" i="27" s="1"/>
  <c r="CB48" i="27" s="1"/>
  <c r="CB50" i="27" s="1"/>
  <c r="BA48" i="27"/>
  <c r="BA50" i="27" s="1"/>
  <c r="AA92" i="6"/>
  <c r="Z291" i="6"/>
  <c r="CD34" i="27"/>
  <c r="CC40" i="27"/>
  <c r="BB35" i="27"/>
  <c r="BB38" i="27"/>
  <c r="BB45" i="27" s="1"/>
  <c r="AD34" i="27"/>
  <c r="AC40" i="27"/>
  <c r="BK32" i="27"/>
  <c r="BA45" i="25"/>
  <c r="AZ52" i="25"/>
  <c r="AG46" i="25"/>
  <c r="Z287" i="6"/>
  <c r="BH36" i="25"/>
  <c r="BI35" i="25" s="1"/>
  <c r="BP18" i="25"/>
  <c r="BO21" i="25"/>
  <c r="BO19" i="25"/>
  <c r="BO20" i="25"/>
  <c r="BN42" i="25"/>
  <c r="BN41" i="25" s="1"/>
  <c r="BO40" i="25" s="1"/>
  <c r="AR297" i="6"/>
  <c r="AR296" i="6"/>
  <c r="AQ298" i="6"/>
  <c r="AQ290" i="6" s="1"/>
  <c r="AO296" i="8"/>
  <c r="AO288" i="8" s="1"/>
  <c r="AP293" i="8"/>
  <c r="AR310" i="1"/>
  <c r="AR302" i="1" s="1"/>
  <c r="AS307" i="1"/>
  <c r="CG48" i="7"/>
  <c r="CG49" i="7" s="1"/>
  <c r="CF49" i="7"/>
  <c r="AB19" i="6"/>
  <c r="AA22" i="6"/>
  <c r="AB95" i="6" l="1"/>
  <c r="AA291" i="6"/>
  <c r="BK31" i="27"/>
  <c r="BL30" i="27" s="1"/>
  <c r="AC41" i="27"/>
  <c r="AC46" i="27" s="1"/>
  <c r="AC42" i="27"/>
  <c r="AC47" i="27" s="1"/>
  <c r="BC34" i="27"/>
  <c r="BB40" i="27"/>
  <c r="AD36" i="27"/>
  <c r="CC41" i="27"/>
  <c r="CC46" i="27" s="1"/>
  <c r="CC42" i="27"/>
  <c r="CC47" i="27" s="1"/>
  <c r="CD36" i="27"/>
  <c r="AZ54" i="25"/>
  <c r="AZ59" i="25" s="1"/>
  <c r="AZ53" i="25"/>
  <c r="AZ58" i="25" s="1"/>
  <c r="BA47" i="25"/>
  <c r="BA46" i="25" s="1"/>
  <c r="AH45" i="25"/>
  <c r="AA287" i="6"/>
  <c r="BN47" i="25"/>
  <c r="BN46" i="25" s="1"/>
  <c r="BO45" i="25" s="1"/>
  <c r="BQ18" i="25"/>
  <c r="BP21" i="25"/>
  <c r="BP19" i="25"/>
  <c r="BP20" i="25"/>
  <c r="BI37" i="25"/>
  <c r="BO42" i="25"/>
  <c r="BO41" i="25" s="1"/>
  <c r="BP40" i="25" s="1"/>
  <c r="AR298" i="6"/>
  <c r="AR290" i="6" s="1"/>
  <c r="AS295" i="6"/>
  <c r="AP295" i="8"/>
  <c r="AP294" i="8"/>
  <c r="AS309" i="1"/>
  <c r="AS308" i="1"/>
  <c r="AC19" i="6"/>
  <c r="AB22" i="6"/>
  <c r="AC98" i="6" l="1"/>
  <c r="AB291" i="6"/>
  <c r="CC48" i="27"/>
  <c r="CC50" i="27" s="1"/>
  <c r="CD35" i="27"/>
  <c r="CD38" i="27"/>
  <c r="CD45" i="27" s="1"/>
  <c r="AD35" i="27"/>
  <c r="AD38" i="27"/>
  <c r="AD45" i="27" s="1"/>
  <c r="AC48" i="27"/>
  <c r="AC50" i="27" s="1"/>
  <c r="BB42" i="27"/>
  <c r="BB47" i="27" s="1"/>
  <c r="BB41" i="27"/>
  <c r="BB46" i="27" s="1"/>
  <c r="BC36" i="27"/>
  <c r="BC38" i="27" s="1"/>
  <c r="BC45" i="27" s="1"/>
  <c r="BL32" i="27"/>
  <c r="BL31" i="27" s="1"/>
  <c r="BM30" i="27" s="1"/>
  <c r="AZ60" i="25"/>
  <c r="AZ62" i="25" s="1"/>
  <c r="BB45" i="25"/>
  <c r="BB47" i="25" s="1"/>
  <c r="BA52" i="25"/>
  <c r="BA54" i="25" s="1"/>
  <c r="BA59" i="25" s="1"/>
  <c r="AH47" i="25"/>
  <c r="BI36" i="25"/>
  <c r="BJ35" i="25" s="1"/>
  <c r="BJ37" i="25" s="1"/>
  <c r="BA50" i="25"/>
  <c r="BA57" i="25" s="1"/>
  <c r="AB287" i="6"/>
  <c r="BO47" i="25"/>
  <c r="BO46" i="25" s="1"/>
  <c r="BP45" i="25" s="1"/>
  <c r="BP42" i="25"/>
  <c r="BP41" i="25" s="1"/>
  <c r="BQ40" i="25" s="1"/>
  <c r="BQ21" i="25"/>
  <c r="BQ19" i="25"/>
  <c r="BR18" i="25"/>
  <c r="BQ20" i="25"/>
  <c r="AP296" i="8"/>
  <c r="AP288" i="8" s="1"/>
  <c r="AQ293" i="8"/>
  <c r="AQ294" i="8" s="1"/>
  <c r="AR293" i="8" s="1"/>
  <c r="AS297" i="6"/>
  <c r="AS296" i="6"/>
  <c r="AS310" i="1"/>
  <c r="AS302" i="1" s="1"/>
  <c r="AT307" i="1"/>
  <c r="AD19" i="6"/>
  <c r="AC22" i="6"/>
  <c r="BC35" i="27" l="1"/>
  <c r="BD34" i="27" s="1"/>
  <c r="BD36" i="27" s="1"/>
  <c r="AD101" i="6"/>
  <c r="AC291" i="6"/>
  <c r="BM32" i="27"/>
  <c r="BB48" i="27"/>
  <c r="BB50" i="27" s="1"/>
  <c r="AE34" i="27"/>
  <c r="AD40" i="27"/>
  <c r="CE34" i="27"/>
  <c r="CD40" i="27"/>
  <c r="BA53" i="25"/>
  <c r="BA58" i="25" s="1"/>
  <c r="BA60" i="25" s="1"/>
  <c r="BA62" i="25" s="1"/>
  <c r="BB50" i="25"/>
  <c r="BB57" i="25" s="1"/>
  <c r="BJ36" i="25"/>
  <c r="BK35" i="25" s="1"/>
  <c r="BB46" i="25"/>
  <c r="AH46" i="25"/>
  <c r="AQ295" i="8"/>
  <c r="AQ296" i="8" s="1"/>
  <c r="AQ288" i="8" s="1"/>
  <c r="AC287" i="6"/>
  <c r="AD26" i="6"/>
  <c r="BQ42" i="25"/>
  <c r="BQ41" i="25" s="1"/>
  <c r="BR40" i="25" s="1"/>
  <c r="BS18" i="25"/>
  <c r="BR21" i="25"/>
  <c r="BS35" i="25" s="1"/>
  <c r="BR19" i="25"/>
  <c r="BR20" i="25"/>
  <c r="BP47" i="25"/>
  <c r="BP46" i="25" s="1"/>
  <c r="BQ45" i="25" s="1"/>
  <c r="AS298" i="6"/>
  <c r="AS290" i="6" s="1"/>
  <c r="AT295" i="6"/>
  <c r="AR295" i="8"/>
  <c r="AR294" i="8"/>
  <c r="AT309" i="1"/>
  <c r="AT308" i="1"/>
  <c r="AE19" i="6"/>
  <c r="AD22" i="6"/>
  <c r="BC40" i="27" l="1"/>
  <c r="BC42" i="27" s="1"/>
  <c r="BC47" i="27" s="1"/>
  <c r="AE104" i="6"/>
  <c r="AD291" i="6"/>
  <c r="CD41" i="27"/>
  <c r="CD46" i="27" s="1"/>
  <c r="CD42" i="27"/>
  <c r="CD47" i="27" s="1"/>
  <c r="AE36" i="27"/>
  <c r="BD35" i="27"/>
  <c r="BD38" i="27"/>
  <c r="BD45" i="27" s="1"/>
  <c r="CE36" i="27"/>
  <c r="AD41" i="27"/>
  <c r="AD46" i="27" s="1"/>
  <c r="AD42" i="27"/>
  <c r="AD47" i="27" s="1"/>
  <c r="BM31" i="27"/>
  <c r="BN30" i="27" s="1"/>
  <c r="AI45" i="25"/>
  <c r="BK37" i="25"/>
  <c r="BK36" i="25" s="1"/>
  <c r="BL35" i="25" s="1"/>
  <c r="BC45" i="25"/>
  <c r="BB52" i="25"/>
  <c r="AD287" i="6"/>
  <c r="AE31" i="6"/>
  <c r="BQ47" i="25"/>
  <c r="BQ46" i="25" s="1"/>
  <c r="BR45" i="25" s="1"/>
  <c r="BR42" i="25"/>
  <c r="BR41" i="25" s="1"/>
  <c r="BS40" i="25" s="1"/>
  <c r="BT18" i="25"/>
  <c r="BS21" i="25"/>
  <c r="BT40" i="25" s="1"/>
  <c r="BS19" i="25"/>
  <c r="BS20" i="25"/>
  <c r="AT296" i="6"/>
  <c r="AU295" i="6" s="1"/>
  <c r="AT297" i="6"/>
  <c r="AT310" i="1"/>
  <c r="AT302" i="1" s="1"/>
  <c r="AR296" i="8"/>
  <c r="AR288" i="8" s="1"/>
  <c r="AS293" i="8"/>
  <c r="AU307" i="1"/>
  <c r="AF19" i="6"/>
  <c r="AE22" i="6"/>
  <c r="BC41" i="27" l="1"/>
  <c r="BC46" i="27" s="1"/>
  <c r="BC48" i="27" s="1"/>
  <c r="BC50" i="27" s="1"/>
  <c r="AF107" i="6"/>
  <c r="AE291" i="6"/>
  <c r="CD48" i="27"/>
  <c r="CD50" i="27" s="1"/>
  <c r="AD48" i="27"/>
  <c r="AD50" i="27" s="1"/>
  <c r="BN32" i="27"/>
  <c r="CE35" i="27"/>
  <c r="CE38" i="27"/>
  <c r="CE45" i="27" s="1"/>
  <c r="AE35" i="27"/>
  <c r="AE38" i="27"/>
  <c r="AE45" i="27" s="1"/>
  <c r="BE34" i="27"/>
  <c r="BD40" i="27"/>
  <c r="BB54" i="25"/>
  <c r="BB59" i="25" s="1"/>
  <c r="BB53" i="25"/>
  <c r="BB58" i="25" s="1"/>
  <c r="AI47" i="25"/>
  <c r="BC47" i="25"/>
  <c r="BC46" i="25" s="1"/>
  <c r="AE287" i="6"/>
  <c r="AF36" i="6"/>
  <c r="BL37" i="25"/>
  <c r="BU18" i="25"/>
  <c r="BT21" i="25"/>
  <c r="BT19" i="25"/>
  <c r="BT20" i="25"/>
  <c r="BS42" i="25"/>
  <c r="BS41" i="25" s="1"/>
  <c r="BR47" i="25"/>
  <c r="BR46" i="25" s="1"/>
  <c r="BS45" i="25" s="1"/>
  <c r="BS37" i="25"/>
  <c r="AU296" i="6"/>
  <c r="AV295" i="6" s="1"/>
  <c r="AU297" i="6"/>
  <c r="AT298" i="6"/>
  <c r="AT290" i="6" s="1"/>
  <c r="AS295" i="8"/>
  <c r="AS294" i="8"/>
  <c r="AU309" i="1"/>
  <c r="AU308" i="1"/>
  <c r="AG19" i="6"/>
  <c r="AF22" i="6"/>
  <c r="AG110" i="6" l="1"/>
  <c r="AF291" i="6"/>
  <c r="BE36" i="27"/>
  <c r="CF34" i="27"/>
  <c r="CE40" i="27"/>
  <c r="BD41" i="27"/>
  <c r="BD46" i="27" s="1"/>
  <c r="BD42" i="27"/>
  <c r="BD47" i="27" s="1"/>
  <c r="AF34" i="27"/>
  <c r="AE40" i="27"/>
  <c r="BN31" i="27"/>
  <c r="BN40" i="27" s="1"/>
  <c r="BN38" i="27"/>
  <c r="BN45" i="27" s="1"/>
  <c r="BB60" i="25"/>
  <c r="BB62" i="25" s="1"/>
  <c r="BD45" i="25"/>
  <c r="BC52" i="25"/>
  <c r="AI46" i="25"/>
  <c r="BC50" i="25"/>
  <c r="BC57" i="25" s="1"/>
  <c r="AF287" i="6"/>
  <c r="BS47" i="25"/>
  <c r="BS46" i="25" s="1"/>
  <c r="BT45" i="25" s="1"/>
  <c r="BL36" i="25"/>
  <c r="BM35" i="25" s="1"/>
  <c r="BU21" i="25"/>
  <c r="BU19" i="25"/>
  <c r="BV18" i="25"/>
  <c r="BU20" i="25"/>
  <c r="BT42" i="25"/>
  <c r="BT41" i="25" s="1"/>
  <c r="BU40" i="25" s="1"/>
  <c r="BS36" i="25"/>
  <c r="BT35" i="25" s="1"/>
  <c r="AS296" i="8"/>
  <c r="AS288" i="8" s="1"/>
  <c r="AV297" i="6"/>
  <c r="AV296" i="6"/>
  <c r="AU298" i="6"/>
  <c r="AU290" i="6" s="1"/>
  <c r="AT293" i="8"/>
  <c r="AT295" i="8" s="1"/>
  <c r="AU310" i="1"/>
  <c r="AU302" i="1" s="1"/>
  <c r="AV307" i="1"/>
  <c r="AH19" i="6"/>
  <c r="AG22" i="6"/>
  <c r="AH113" i="6" s="1"/>
  <c r="CF36" i="27" l="1"/>
  <c r="BN41" i="27"/>
  <c r="BN46" i="27" s="1"/>
  <c r="BN42" i="27"/>
  <c r="BN47" i="27" s="1"/>
  <c r="BD48" i="27"/>
  <c r="BD50" i="27" s="1"/>
  <c r="AE42" i="27"/>
  <c r="AE47" i="27" s="1"/>
  <c r="AE41" i="27"/>
  <c r="AE46" i="27" s="1"/>
  <c r="AF36" i="27"/>
  <c r="CE41" i="27"/>
  <c r="CE46" i="27" s="1"/>
  <c r="CE42" i="27"/>
  <c r="CE47" i="27" s="1"/>
  <c r="BE35" i="27"/>
  <c r="BE38" i="27"/>
  <c r="BE45" i="27" s="1"/>
  <c r="BS52" i="25"/>
  <c r="BC54" i="25"/>
  <c r="BC59" i="25" s="1"/>
  <c r="BC53" i="25"/>
  <c r="BC58" i="25" s="1"/>
  <c r="BS50" i="25"/>
  <c r="BS57" i="25" s="1"/>
  <c r="AJ45" i="25"/>
  <c r="BD47" i="25"/>
  <c r="BD46" i="25" s="1"/>
  <c r="BE45" i="25" s="1"/>
  <c r="AG287" i="6"/>
  <c r="BU42" i="25"/>
  <c r="BU41" i="25" s="1"/>
  <c r="BV40" i="25" s="1"/>
  <c r="BM37" i="25"/>
  <c r="BT37" i="25"/>
  <c r="BW18" i="25"/>
  <c r="BV21" i="25"/>
  <c r="BV19" i="25"/>
  <c r="BV20" i="25"/>
  <c r="BT47" i="25"/>
  <c r="BT46" i="25" s="1"/>
  <c r="BU45" i="25" s="1"/>
  <c r="AV298" i="6"/>
  <c r="AV290" i="6" s="1"/>
  <c r="AW295" i="6"/>
  <c r="AT294" i="8"/>
  <c r="AT296" i="8" s="1"/>
  <c r="AT288" i="8" s="1"/>
  <c r="AV309" i="1"/>
  <c r="AV308" i="1"/>
  <c r="AI19" i="6"/>
  <c r="AH22" i="6"/>
  <c r="AI116" i="6" s="1"/>
  <c r="BN48" i="27" l="1"/>
  <c r="BN50" i="27" s="1"/>
  <c r="CE48" i="27"/>
  <c r="CE50" i="27" s="1"/>
  <c r="AE48" i="27"/>
  <c r="AE50" i="27" s="1"/>
  <c r="CF35" i="27"/>
  <c r="CF38" i="27"/>
  <c r="CF45" i="27" s="1"/>
  <c r="BF34" i="27"/>
  <c r="BE40" i="27"/>
  <c r="AF35" i="27"/>
  <c r="AF38" i="27"/>
  <c r="AF45" i="27" s="1"/>
  <c r="BT50" i="25"/>
  <c r="BT57" i="25" s="1"/>
  <c r="BC60" i="25"/>
  <c r="BC62" i="25" s="1"/>
  <c r="AJ47" i="25"/>
  <c r="BD50" i="25"/>
  <c r="BD57" i="25" s="1"/>
  <c r="BE47" i="25"/>
  <c r="BE46" i="25" s="1"/>
  <c r="BD52" i="25"/>
  <c r="AH287" i="6"/>
  <c r="BV42" i="25"/>
  <c r="BV41" i="25" s="1"/>
  <c r="BW40" i="25" s="1"/>
  <c r="BU47" i="25"/>
  <c r="BU46" i="25" s="1"/>
  <c r="BV45" i="25" s="1"/>
  <c r="BM36" i="25"/>
  <c r="BN35" i="25" s="1"/>
  <c r="BX18" i="25"/>
  <c r="BW21" i="25"/>
  <c r="BW19" i="25"/>
  <c r="BW20" i="25"/>
  <c r="BS53" i="25"/>
  <c r="BS58" i="25" s="1"/>
  <c r="BS54" i="25"/>
  <c r="BS59" i="25" s="1"/>
  <c r="BT36" i="25"/>
  <c r="BT52" i="25" s="1"/>
  <c r="AW296" i="6"/>
  <c r="AW297" i="6"/>
  <c r="AU293" i="8"/>
  <c r="AU294" i="8" s="1"/>
  <c r="AV310" i="1"/>
  <c r="AV302" i="1" s="1"/>
  <c r="AW307" i="1"/>
  <c r="AJ19" i="6"/>
  <c r="AI22" i="6"/>
  <c r="AJ119" i="6" s="1"/>
  <c r="AG34" i="27" l="1"/>
  <c r="AF40" i="27"/>
  <c r="CG34" i="27"/>
  <c r="CF40" i="27"/>
  <c r="BE42" i="27"/>
  <c r="BE47" i="27" s="1"/>
  <c r="BE41" i="27"/>
  <c r="BE46" i="27" s="1"/>
  <c r="BF36" i="27"/>
  <c r="BF45" i="25"/>
  <c r="BE52" i="25"/>
  <c r="BE50" i="25"/>
  <c r="BE57" i="25" s="1"/>
  <c r="BD53" i="25"/>
  <c r="BD58" i="25" s="1"/>
  <c r="BD54" i="25"/>
  <c r="BD59" i="25" s="1"/>
  <c r="AJ46" i="25"/>
  <c r="AI287" i="6"/>
  <c r="BS60" i="25"/>
  <c r="BS62" i="25" s="1"/>
  <c r="BW42" i="25"/>
  <c r="BW41" i="25" s="1"/>
  <c r="BX40" i="25" s="1"/>
  <c r="BY18" i="25"/>
  <c r="BX21" i="25"/>
  <c r="BX19" i="25"/>
  <c r="BX20" i="25"/>
  <c r="BN37" i="25"/>
  <c r="BV47" i="25"/>
  <c r="BV46" i="25" s="1"/>
  <c r="BW45" i="25" s="1"/>
  <c r="BU35" i="25"/>
  <c r="AW298" i="6"/>
  <c r="AW290" i="6" s="1"/>
  <c r="AX295" i="6"/>
  <c r="AV293" i="8"/>
  <c r="AV295" i="8" s="1"/>
  <c r="AU295" i="8"/>
  <c r="AU296" i="8" s="1"/>
  <c r="AU288" i="8" s="1"/>
  <c r="AW309" i="1"/>
  <c r="AW308" i="1"/>
  <c r="AK19" i="6"/>
  <c r="AJ22" i="6"/>
  <c r="AK122" i="6" s="1"/>
  <c r="BE48" i="27" l="1"/>
  <c r="BE50" i="27" s="1"/>
  <c r="AF41" i="27"/>
  <c r="AF46" i="27" s="1"/>
  <c r="AF42" i="27"/>
  <c r="AF47" i="27" s="1"/>
  <c r="CG36" i="27"/>
  <c r="AG36" i="27"/>
  <c r="BF35" i="27"/>
  <c r="BF38" i="27"/>
  <c r="BF45" i="27" s="1"/>
  <c r="CF41" i="27"/>
  <c r="CF46" i="27" s="1"/>
  <c r="CF42" i="27"/>
  <c r="CF47" i="27" s="1"/>
  <c r="BD60" i="25"/>
  <c r="BD62" i="25" s="1"/>
  <c r="BE54" i="25"/>
  <c r="BE59" i="25" s="1"/>
  <c r="BE53" i="25"/>
  <c r="BE58" i="25" s="1"/>
  <c r="BF47" i="25"/>
  <c r="BF46" i="25" s="1"/>
  <c r="BG45" i="25" s="1"/>
  <c r="BN50" i="25"/>
  <c r="BN57" i="25" s="1"/>
  <c r="AK45" i="25"/>
  <c r="AJ287" i="6"/>
  <c r="BX42" i="25"/>
  <c r="BX41" i="25" s="1"/>
  <c r="BY40" i="25" s="1"/>
  <c r="BY21" i="25"/>
  <c r="BY19" i="25"/>
  <c r="BZ18" i="25"/>
  <c r="BY20" i="25"/>
  <c r="BU37" i="25"/>
  <c r="BN36" i="25"/>
  <c r="BN52" i="25" s="1"/>
  <c r="BT53" i="25"/>
  <c r="BT58" i="25" s="1"/>
  <c r="BT54" i="25"/>
  <c r="BT59" i="25" s="1"/>
  <c r="BW47" i="25"/>
  <c r="BW46" i="25" s="1"/>
  <c r="BX45" i="25" s="1"/>
  <c r="AX296" i="6"/>
  <c r="AY295" i="6" s="1"/>
  <c r="AX297" i="6"/>
  <c r="AV294" i="8"/>
  <c r="AV296" i="8" s="1"/>
  <c r="AV288" i="8" s="1"/>
  <c r="AW310" i="1"/>
  <c r="AW302" i="1" s="1"/>
  <c r="AX307" i="1"/>
  <c r="AL19" i="6"/>
  <c r="AK22" i="6"/>
  <c r="AL125" i="6" s="1"/>
  <c r="CF48" i="27" l="1"/>
  <c r="CF50" i="27" s="1"/>
  <c r="AF48" i="27"/>
  <c r="AF50" i="27" s="1"/>
  <c r="BG34" i="27"/>
  <c r="BF40" i="27"/>
  <c r="CG35" i="27"/>
  <c r="CG40" i="27" s="1"/>
  <c r="CG38" i="27"/>
  <c r="CG45" i="27" s="1"/>
  <c r="AG35" i="27"/>
  <c r="AG38" i="27"/>
  <c r="AG45" i="27" s="1"/>
  <c r="BU50" i="25"/>
  <c r="BU57" i="25" s="1"/>
  <c r="AK47" i="25"/>
  <c r="BF50" i="25"/>
  <c r="BF57" i="25" s="1"/>
  <c r="BE60" i="25"/>
  <c r="BE62" i="25" s="1"/>
  <c r="BG47" i="25"/>
  <c r="BG46" i="25" s="1"/>
  <c r="BH45" i="25" s="1"/>
  <c r="BF52" i="25"/>
  <c r="AK287" i="6"/>
  <c r="BT60" i="25"/>
  <c r="BT62" i="25" s="1"/>
  <c r="BY42" i="25"/>
  <c r="BY41" i="25" s="1"/>
  <c r="BZ40" i="25" s="1"/>
  <c r="BX47" i="25"/>
  <c r="BX46" i="25" s="1"/>
  <c r="BY45" i="25" s="1"/>
  <c r="CA18" i="25"/>
  <c r="BZ21" i="25"/>
  <c r="BZ19" i="25"/>
  <c r="BZ20" i="25"/>
  <c r="BO35" i="25"/>
  <c r="BU36" i="25"/>
  <c r="BU52" i="25" s="1"/>
  <c r="AY296" i="6"/>
  <c r="AY297" i="6"/>
  <c r="AX298" i="6"/>
  <c r="AX290" i="6" s="1"/>
  <c r="AW293" i="8"/>
  <c r="AX309" i="1"/>
  <c r="AX308" i="1"/>
  <c r="AM19" i="6"/>
  <c r="AL22" i="6"/>
  <c r="AM128" i="6" s="1"/>
  <c r="CG41" i="27" l="1"/>
  <c r="CG46" i="27" s="1"/>
  <c r="CG42" i="27"/>
  <c r="CG47" i="27" s="1"/>
  <c r="AH34" i="27"/>
  <c r="AG40" i="27"/>
  <c r="BF42" i="27"/>
  <c r="BF47" i="27" s="1"/>
  <c r="BF41" i="27"/>
  <c r="BF46" i="27" s="1"/>
  <c r="BG36" i="27"/>
  <c r="BH47" i="25"/>
  <c r="BH46" i="25" s="1"/>
  <c r="BI45" i="25" s="1"/>
  <c r="BG50" i="25"/>
  <c r="BG57" i="25" s="1"/>
  <c r="BG52" i="25"/>
  <c r="BF54" i="25"/>
  <c r="BF59" i="25" s="1"/>
  <c r="BF53" i="25"/>
  <c r="BF58" i="25" s="1"/>
  <c r="AK46" i="25"/>
  <c r="AL287" i="6"/>
  <c r="AY298" i="6"/>
  <c r="AY290" i="6" s="1"/>
  <c r="BO37" i="25"/>
  <c r="BY47" i="25"/>
  <c r="BY46" i="25" s="1"/>
  <c r="BZ45" i="25" s="1"/>
  <c r="BV35" i="25"/>
  <c r="CB18" i="25"/>
  <c r="CA21" i="25"/>
  <c r="CA19" i="25"/>
  <c r="CA20" i="25"/>
  <c r="BZ42" i="25"/>
  <c r="BZ41" i="25" s="1"/>
  <c r="CA40" i="25" s="1"/>
  <c r="BN54" i="25"/>
  <c r="BN59" i="25" s="1"/>
  <c r="BN53" i="25"/>
  <c r="BN58" i="25" s="1"/>
  <c r="AZ295" i="6"/>
  <c r="AZ297" i="6" s="1"/>
  <c r="AW294" i="8"/>
  <c r="AX293" i="8" s="1"/>
  <c r="AW295" i="8"/>
  <c r="AX310" i="1"/>
  <c r="AX302" i="1" s="1"/>
  <c r="AY307" i="1"/>
  <c r="AN19" i="6"/>
  <c r="AM22" i="6"/>
  <c r="AN131" i="6" s="1"/>
  <c r="CG48" i="27" l="1"/>
  <c r="CG50" i="27" s="1"/>
  <c r="BF48" i="27"/>
  <c r="BF50" i="27" s="1"/>
  <c r="AG41" i="27"/>
  <c r="AG46" i="27" s="1"/>
  <c r="AG42" i="27"/>
  <c r="AG47" i="27" s="1"/>
  <c r="BG35" i="27"/>
  <c r="BG38" i="27"/>
  <c r="BG45" i="27" s="1"/>
  <c r="AH36" i="27"/>
  <c r="BF60" i="25"/>
  <c r="BF62" i="25" s="1"/>
  <c r="BG53" i="25"/>
  <c r="BG58" i="25" s="1"/>
  <c r="BG54" i="25"/>
  <c r="BG59" i="25" s="1"/>
  <c r="BI47" i="25"/>
  <c r="AL45" i="25"/>
  <c r="BH50" i="25"/>
  <c r="BH57" i="25" s="1"/>
  <c r="BO50" i="25"/>
  <c r="BO57" i="25" s="1"/>
  <c r="BH52" i="25"/>
  <c r="AM287" i="6"/>
  <c r="BN60" i="25"/>
  <c r="BN62" i="25" s="1"/>
  <c r="BU53" i="25"/>
  <c r="BU58" i="25" s="1"/>
  <c r="BU54" i="25"/>
  <c r="BU59" i="25" s="1"/>
  <c r="CC18" i="25"/>
  <c r="CB21" i="25"/>
  <c r="CB19" i="25"/>
  <c r="CB20" i="25"/>
  <c r="BO36" i="25"/>
  <c r="BO52" i="25" s="1"/>
  <c r="CA42" i="25"/>
  <c r="CA41" i="25" s="1"/>
  <c r="CB40" i="25" s="1"/>
  <c r="BV37" i="25"/>
  <c r="BZ47" i="25"/>
  <c r="BZ46" i="25" s="1"/>
  <c r="CA45" i="25" s="1"/>
  <c r="AX295" i="8"/>
  <c r="AX294" i="8"/>
  <c r="AW296" i="8"/>
  <c r="AW288" i="8" s="1"/>
  <c r="AZ296" i="6"/>
  <c r="AZ298" i="6" s="1"/>
  <c r="AZ290" i="6" s="1"/>
  <c r="AY309" i="1"/>
  <c r="AY308" i="1"/>
  <c r="AO19" i="6"/>
  <c r="AN22" i="6"/>
  <c r="AO134" i="6" s="1"/>
  <c r="BH34" i="27" l="1"/>
  <c r="BG40" i="27"/>
  <c r="AH35" i="27"/>
  <c r="AH38" i="27"/>
  <c r="AH45" i="27" s="1"/>
  <c r="AG48" i="27"/>
  <c r="AG50" i="27" s="1"/>
  <c r="BG60" i="25"/>
  <c r="BG62" i="25" s="1"/>
  <c r="BH53" i="25"/>
  <c r="BH58" i="25" s="1"/>
  <c r="BH54" i="25"/>
  <c r="BH59" i="25" s="1"/>
  <c r="BI50" i="25"/>
  <c r="BI57" i="25" s="1"/>
  <c r="BI46" i="25"/>
  <c r="BV50" i="25"/>
  <c r="BV57" i="25" s="1"/>
  <c r="AL47" i="25"/>
  <c r="AX296" i="8"/>
  <c r="AX288" i="8" s="1"/>
  <c r="AN287" i="6"/>
  <c r="AY293" i="8"/>
  <c r="AY295" i="8" s="1"/>
  <c r="CA47" i="25"/>
  <c r="CA46" i="25" s="1"/>
  <c r="CB45" i="25" s="1"/>
  <c r="CB42" i="25"/>
  <c r="CB41" i="25" s="1"/>
  <c r="CC40" i="25" s="1"/>
  <c r="BV36" i="25"/>
  <c r="BV52" i="25" s="1"/>
  <c r="BP35" i="25"/>
  <c r="BU60" i="25"/>
  <c r="BU62" i="25" s="1"/>
  <c r="CC21" i="25"/>
  <c r="CC19" i="25"/>
  <c r="CD18" i="25"/>
  <c r="CC20" i="25"/>
  <c r="BA295" i="6"/>
  <c r="BA297" i="6" s="1"/>
  <c r="AY310" i="1"/>
  <c r="AY302" i="1" s="1"/>
  <c r="AZ307" i="1"/>
  <c r="AP19" i="6"/>
  <c r="AO22" i="6"/>
  <c r="AP137" i="6" s="1"/>
  <c r="AI34" i="27" l="1"/>
  <c r="AH40" i="27"/>
  <c r="BG41" i="27"/>
  <c r="BG46" i="27" s="1"/>
  <c r="BG42" i="27"/>
  <c r="BG47" i="27" s="1"/>
  <c r="BH36" i="27"/>
  <c r="BH38" i="27" s="1"/>
  <c r="BH45" i="27" s="1"/>
  <c r="BH60" i="25"/>
  <c r="BH62" i="25" s="1"/>
  <c r="BJ45" i="25"/>
  <c r="BI52" i="25"/>
  <c r="AL46" i="25"/>
  <c r="AY294" i="8"/>
  <c r="AY296" i="8" s="1"/>
  <c r="AY288" i="8" s="1"/>
  <c r="AO287" i="6"/>
  <c r="CC42" i="25"/>
  <c r="CC41" i="25" s="1"/>
  <c r="CD40" i="25" s="1"/>
  <c r="CB47" i="25"/>
  <c r="CB46" i="25" s="1"/>
  <c r="CC45" i="25" s="1"/>
  <c r="CE18" i="25"/>
  <c r="CD21" i="25"/>
  <c r="CD19" i="25"/>
  <c r="CD20" i="25"/>
  <c r="BW35" i="25"/>
  <c r="BO53" i="25"/>
  <c r="BO58" i="25" s="1"/>
  <c r="BO54" i="25"/>
  <c r="BO59" i="25" s="1"/>
  <c r="BP37" i="25"/>
  <c r="BA296" i="6"/>
  <c r="BA298" i="6" s="1"/>
  <c r="BA290" i="6" s="1"/>
  <c r="AZ309" i="1"/>
  <c r="AZ308" i="1"/>
  <c r="AQ19" i="6"/>
  <c r="AP22" i="6"/>
  <c r="AQ140" i="6" s="1"/>
  <c r="BH35" i="27" l="1"/>
  <c r="BI34" i="27" s="1"/>
  <c r="BI36" i="27" s="1"/>
  <c r="BG48" i="27"/>
  <c r="BG50" i="27" s="1"/>
  <c r="AH42" i="27"/>
  <c r="AH47" i="27" s="1"/>
  <c r="AH41" i="27"/>
  <c r="AH46" i="27" s="1"/>
  <c r="BH40" i="27"/>
  <c r="AI36" i="27"/>
  <c r="BI54" i="25"/>
  <c r="BI59" i="25" s="1"/>
  <c r="BI53" i="25"/>
  <c r="BI58" i="25" s="1"/>
  <c r="BP50" i="25"/>
  <c r="BP57" i="25" s="1"/>
  <c r="AM45" i="25"/>
  <c r="BJ47" i="25"/>
  <c r="BJ46" i="25" s="1"/>
  <c r="BK45" i="25" s="1"/>
  <c r="AZ293" i="8"/>
  <c r="AZ295" i="8" s="1"/>
  <c r="AP287" i="6"/>
  <c r="BO60" i="25"/>
  <c r="BO62" i="25" s="1"/>
  <c r="CC47" i="25"/>
  <c r="CC46" i="25" s="1"/>
  <c r="CD45" i="25" s="1"/>
  <c r="BP36" i="25"/>
  <c r="BP52" i="25" s="1"/>
  <c r="BW37" i="25"/>
  <c r="CD42" i="25"/>
  <c r="CD41" i="25" s="1"/>
  <c r="CE40" i="25" s="1"/>
  <c r="CF18" i="25"/>
  <c r="CE21" i="25"/>
  <c r="CE19" i="25"/>
  <c r="CE20" i="25"/>
  <c r="BV54" i="25"/>
  <c r="BV59" i="25" s="1"/>
  <c r="BV53" i="25"/>
  <c r="BV58" i="25" s="1"/>
  <c r="BB295" i="6"/>
  <c r="BB296" i="6" s="1"/>
  <c r="AZ310" i="1"/>
  <c r="AZ302" i="1" s="1"/>
  <c r="BA307" i="1"/>
  <c r="AR19" i="6"/>
  <c r="AQ22" i="6"/>
  <c r="AR143" i="6" s="1"/>
  <c r="AI35" i="27" l="1"/>
  <c r="AI38" i="27"/>
  <c r="AI45" i="27" s="1"/>
  <c r="BH41" i="27"/>
  <c r="BH46" i="27" s="1"/>
  <c r="BH42" i="27"/>
  <c r="BH47" i="27" s="1"/>
  <c r="BI35" i="27"/>
  <c r="BI38" i="27"/>
  <c r="BI45" i="27" s="1"/>
  <c r="AH48" i="27"/>
  <c r="AH50" i="27" s="1"/>
  <c r="BI60" i="25"/>
  <c r="BI62" i="25" s="1"/>
  <c r="BW50" i="25"/>
  <c r="BW57" i="25" s="1"/>
  <c r="BK47" i="25"/>
  <c r="BK46" i="25" s="1"/>
  <c r="BL45" i="25" s="1"/>
  <c r="AM47" i="25"/>
  <c r="BJ50" i="25"/>
  <c r="BJ57" i="25" s="1"/>
  <c r="BJ52" i="25"/>
  <c r="AZ294" i="8"/>
  <c r="AZ296" i="8" s="1"/>
  <c r="AZ288" i="8" s="1"/>
  <c r="AQ287" i="6"/>
  <c r="BV60" i="25"/>
  <c r="BV62" i="25" s="1"/>
  <c r="CE42" i="25"/>
  <c r="CE41" i="25" s="1"/>
  <c r="CF40" i="25" s="1"/>
  <c r="CD47" i="25"/>
  <c r="CD46" i="25" s="1"/>
  <c r="CE45" i="25" s="1"/>
  <c r="CG18" i="25"/>
  <c r="CF21" i="25"/>
  <c r="CF19" i="25"/>
  <c r="CF20" i="25"/>
  <c r="BW36" i="25"/>
  <c r="BW52" i="25" s="1"/>
  <c r="BQ35" i="25"/>
  <c r="BC295" i="6"/>
  <c r="BC297" i="6" s="1"/>
  <c r="BB297" i="6"/>
  <c r="BB298" i="6" s="1"/>
  <c r="BB290" i="6" s="1"/>
  <c r="BA309" i="1"/>
  <c r="BA308" i="1"/>
  <c r="AS19" i="6"/>
  <c r="AR22" i="6"/>
  <c r="AS146" i="6" s="1"/>
  <c r="BH48" i="27" l="1"/>
  <c r="BH50" i="27" s="1"/>
  <c r="BJ34" i="27"/>
  <c r="BI40" i="27"/>
  <c r="AJ34" i="27"/>
  <c r="AI40" i="27"/>
  <c r="BA293" i="8"/>
  <c r="BA294" i="8" s="1"/>
  <c r="BJ54" i="25"/>
  <c r="BJ59" i="25" s="1"/>
  <c r="BJ53" i="25"/>
  <c r="BJ58" i="25" s="1"/>
  <c r="AM46" i="25"/>
  <c r="BL47" i="25"/>
  <c r="BK50" i="25"/>
  <c r="BK57" i="25" s="1"/>
  <c r="BK52" i="25"/>
  <c r="AR287" i="6"/>
  <c r="CF42" i="25"/>
  <c r="CF41" i="25" s="1"/>
  <c r="CG40" i="25" s="1"/>
  <c r="CE47" i="25"/>
  <c r="CE46" i="25" s="1"/>
  <c r="CF45" i="25" s="1"/>
  <c r="BP53" i="25"/>
  <c r="BP58" i="25" s="1"/>
  <c r="BP54" i="25"/>
  <c r="BP59" i="25" s="1"/>
  <c r="CG21" i="25"/>
  <c r="CG19" i="25"/>
  <c r="CG20" i="25"/>
  <c r="BQ37" i="25"/>
  <c r="BX35" i="25"/>
  <c r="BC296" i="6"/>
  <c r="BD295" i="6" s="1"/>
  <c r="BD297" i="6" s="1"/>
  <c r="BA310" i="1"/>
  <c r="BA302" i="1" s="1"/>
  <c r="BB307" i="1"/>
  <c r="AT19" i="6"/>
  <c r="AS22" i="6"/>
  <c r="AT149" i="6" s="1"/>
  <c r="AJ36" i="27" l="1"/>
  <c r="AI42" i="27"/>
  <c r="AI47" i="27" s="1"/>
  <c r="AI41" i="27"/>
  <c r="AI46" i="27" s="1"/>
  <c r="BI42" i="27"/>
  <c r="BI47" i="27" s="1"/>
  <c r="BI41" i="27"/>
  <c r="BI46" i="27" s="1"/>
  <c r="BJ36" i="27"/>
  <c r="BA295" i="8"/>
  <c r="BA296" i="8" s="1"/>
  <c r="BA288" i="8" s="1"/>
  <c r="BJ60" i="25"/>
  <c r="BJ62" i="25" s="1"/>
  <c r="BK54" i="25"/>
  <c r="BK59" i="25" s="1"/>
  <c r="BK53" i="25"/>
  <c r="BK58" i="25" s="1"/>
  <c r="BL50" i="25"/>
  <c r="BL57" i="25" s="1"/>
  <c r="BL46" i="25"/>
  <c r="AN45" i="25"/>
  <c r="BQ50" i="25"/>
  <c r="BQ57" i="25" s="1"/>
  <c r="AS287" i="6"/>
  <c r="BP60" i="25"/>
  <c r="BP62" i="25" s="1"/>
  <c r="CG42" i="25"/>
  <c r="CG41" i="25" s="1"/>
  <c r="CH40" i="25" s="1"/>
  <c r="CF47" i="25"/>
  <c r="CF46" i="25" s="1"/>
  <c r="CG45" i="25" s="1"/>
  <c r="BW53" i="25"/>
  <c r="BW58" i="25" s="1"/>
  <c r="BW54" i="25"/>
  <c r="BW59" i="25" s="1"/>
  <c r="BX37" i="25"/>
  <c r="BQ36" i="25"/>
  <c r="BQ52" i="25" s="1"/>
  <c r="BC298" i="6"/>
  <c r="BC290" i="6" s="1"/>
  <c r="BD296" i="6"/>
  <c r="BE295" i="6" s="1"/>
  <c r="BB293" i="8"/>
  <c r="BB294" i="8" s="1"/>
  <c r="BC293" i="8" s="1"/>
  <c r="BB309" i="1"/>
  <c r="BB308" i="1"/>
  <c r="BC307" i="1" s="1"/>
  <c r="AU19" i="6"/>
  <c r="AT22" i="6"/>
  <c r="AU152" i="6" s="1"/>
  <c r="AI48" i="27" l="1"/>
  <c r="AI50" i="27" s="1"/>
  <c r="BI48" i="27"/>
  <c r="BI50" i="27" s="1"/>
  <c r="BJ35" i="27"/>
  <c r="BJ38" i="27"/>
  <c r="BJ45" i="27" s="1"/>
  <c r="AJ35" i="27"/>
  <c r="AJ38" i="27"/>
  <c r="AJ45" i="27" s="1"/>
  <c r="BK60" i="25"/>
  <c r="BK62" i="25" s="1"/>
  <c r="AN47" i="25"/>
  <c r="BM45" i="25"/>
  <c r="BL52" i="25"/>
  <c r="BX50" i="25"/>
  <c r="BX57" i="25" s="1"/>
  <c r="AT287" i="6"/>
  <c r="BD298" i="6"/>
  <c r="BD290" i="6" s="1"/>
  <c r="CG47" i="25"/>
  <c r="CG46" i="25" s="1"/>
  <c r="BW60" i="25"/>
  <c r="BW62" i="25" s="1"/>
  <c r="BR35" i="25"/>
  <c r="BX36" i="25"/>
  <c r="BX52" i="25" s="1"/>
  <c r="CH42" i="25"/>
  <c r="CH41" i="25" s="1"/>
  <c r="CI40" i="25" s="1"/>
  <c r="BB295" i="8"/>
  <c r="BB296" i="8" s="1"/>
  <c r="BB288" i="8" s="1"/>
  <c r="BE296" i="6"/>
  <c r="BE297" i="6"/>
  <c r="BC294" i="8"/>
  <c r="BC295" i="8"/>
  <c r="BB310" i="1"/>
  <c r="BB302" i="1" s="1"/>
  <c r="BC309" i="1"/>
  <c r="BC308" i="1"/>
  <c r="AV19" i="6"/>
  <c r="AU22" i="6"/>
  <c r="AV155" i="6" s="1"/>
  <c r="AK34" i="27" l="1"/>
  <c r="AJ40" i="27"/>
  <c r="BK34" i="27"/>
  <c r="BJ40" i="27"/>
  <c r="AN46" i="25"/>
  <c r="BL53" i="25"/>
  <c r="BL58" i="25" s="1"/>
  <c r="BL54" i="25"/>
  <c r="BL59" i="25" s="1"/>
  <c r="BM47" i="25"/>
  <c r="AU287" i="6"/>
  <c r="CI42" i="25"/>
  <c r="CI41" i="25" s="1"/>
  <c r="CJ40" i="25" s="1"/>
  <c r="BQ53" i="25"/>
  <c r="BQ58" i="25" s="1"/>
  <c r="BQ54" i="25"/>
  <c r="BQ59" i="25" s="1"/>
  <c r="BR37" i="25"/>
  <c r="BY35" i="25"/>
  <c r="BC310" i="1"/>
  <c r="BC302" i="1" s="1"/>
  <c r="BE298" i="6"/>
  <c r="BE290" i="6" s="1"/>
  <c r="BF295" i="6"/>
  <c r="BC296" i="8"/>
  <c r="BC288" i="8" s="1"/>
  <c r="BD293" i="8"/>
  <c r="BD307" i="1"/>
  <c r="AW19" i="6"/>
  <c r="AV22" i="6"/>
  <c r="AW158" i="6" s="1"/>
  <c r="AJ41" i="27" l="1"/>
  <c r="AJ46" i="27" s="1"/>
  <c r="AJ42" i="27"/>
  <c r="AJ47" i="27" s="1"/>
  <c r="BJ42" i="27"/>
  <c r="BJ47" i="27" s="1"/>
  <c r="BJ41" i="27"/>
  <c r="BJ46" i="27" s="1"/>
  <c r="AK36" i="27"/>
  <c r="BK36" i="27"/>
  <c r="BM50" i="25"/>
  <c r="BM57" i="25" s="1"/>
  <c r="BM46" i="25"/>
  <c r="BM52" i="25" s="1"/>
  <c r="BL60" i="25"/>
  <c r="BL62" i="25" s="1"/>
  <c r="BR50" i="25"/>
  <c r="BR57" i="25" s="1"/>
  <c r="AV287" i="6"/>
  <c r="BQ60" i="25"/>
  <c r="BQ62" i="25" s="1"/>
  <c r="CJ42" i="25"/>
  <c r="CJ41" i="25" s="1"/>
  <c r="CK40" i="25" s="1"/>
  <c r="BY37" i="25"/>
  <c r="BX53" i="25"/>
  <c r="BX58" i="25" s="1"/>
  <c r="BX54" i="25"/>
  <c r="BX59" i="25" s="1"/>
  <c r="BR36" i="25"/>
  <c r="BR52" i="25" s="1"/>
  <c r="BF296" i="6"/>
  <c r="BG295" i="6" s="1"/>
  <c r="BF297" i="6"/>
  <c r="BD295" i="8"/>
  <c r="BD294" i="8"/>
  <c r="BE293" i="8" s="1"/>
  <c r="BD309" i="1"/>
  <c r="BD308" i="1"/>
  <c r="AX19" i="6"/>
  <c r="AW22" i="6"/>
  <c r="AX161" i="6" s="1"/>
  <c r="BJ48" i="27" l="1"/>
  <c r="BJ50" i="27" s="1"/>
  <c r="BK35" i="27"/>
  <c r="BK38" i="27"/>
  <c r="BK45" i="27" s="1"/>
  <c r="AK35" i="27"/>
  <c r="AK38" i="27"/>
  <c r="AK45" i="27" s="1"/>
  <c r="AJ48" i="27"/>
  <c r="AJ50" i="27" s="1"/>
  <c r="BM53" i="25"/>
  <c r="BM58" i="25" s="1"/>
  <c r="BM54" i="25"/>
  <c r="BM59" i="25" s="1"/>
  <c r="BY50" i="25"/>
  <c r="BY57" i="25" s="1"/>
  <c r="AW287" i="6"/>
  <c r="CK42" i="25"/>
  <c r="CK41" i="25" s="1"/>
  <c r="CL40" i="25" s="1"/>
  <c r="BR54" i="25"/>
  <c r="BR59" i="25" s="1"/>
  <c r="BR53" i="25"/>
  <c r="BR58" i="25" s="1"/>
  <c r="BX60" i="25"/>
  <c r="BX62" i="25" s="1"/>
  <c r="BY36" i="25"/>
  <c r="BY52" i="25" s="1"/>
  <c r="BG296" i="6"/>
  <c r="BG297" i="6"/>
  <c r="BF298" i="6"/>
  <c r="BF290" i="6" s="1"/>
  <c r="BE295" i="8"/>
  <c r="BE294" i="8"/>
  <c r="BD296" i="8"/>
  <c r="BD288" i="8" s="1"/>
  <c r="BD310" i="1"/>
  <c r="BD302" i="1" s="1"/>
  <c r="BE307" i="1"/>
  <c r="AY19" i="6"/>
  <c r="AX22" i="6"/>
  <c r="AY164" i="6" s="1"/>
  <c r="AL34" i="27" l="1"/>
  <c r="AK40" i="27"/>
  <c r="BL34" i="27"/>
  <c r="BK40" i="27"/>
  <c r="BM60" i="25"/>
  <c r="BM62" i="25" s="1"/>
  <c r="AX287" i="6"/>
  <c r="BG298" i="6"/>
  <c r="BG290" i="6" s="1"/>
  <c r="BR60" i="25"/>
  <c r="BR62" i="25" s="1"/>
  <c r="CL42" i="25"/>
  <c r="CL41" i="25" s="1"/>
  <c r="CM40" i="25" s="1"/>
  <c r="BZ35" i="25"/>
  <c r="BH295" i="6"/>
  <c r="BE296" i="8"/>
  <c r="BE288" i="8" s="1"/>
  <c r="BF293" i="8"/>
  <c r="BE309" i="1"/>
  <c r="BE308" i="1"/>
  <c r="AZ19" i="6"/>
  <c r="AY22" i="6"/>
  <c r="AZ167" i="6" s="1"/>
  <c r="BK42" i="27" l="1"/>
  <c r="BK47" i="27" s="1"/>
  <c r="BK41" i="27"/>
  <c r="BK46" i="27" s="1"/>
  <c r="AK41" i="27"/>
  <c r="AK46" i="27" s="1"/>
  <c r="AK42" i="27"/>
  <c r="AK47" i="27" s="1"/>
  <c r="BL36" i="27"/>
  <c r="AL36" i="27"/>
  <c r="AY287" i="6"/>
  <c r="CM42" i="25"/>
  <c r="CM41" i="25" s="1"/>
  <c r="CN40" i="25" s="1"/>
  <c r="BZ37" i="25"/>
  <c r="BY53" i="25"/>
  <c r="BY58" i="25" s="1"/>
  <c r="BY54" i="25"/>
  <c r="BY59" i="25" s="1"/>
  <c r="BH297" i="6"/>
  <c r="BH296" i="6"/>
  <c r="BF295" i="8"/>
  <c r="BF294" i="8"/>
  <c r="BG293" i="8" s="1"/>
  <c r="BE310" i="1"/>
  <c r="BE302" i="1" s="1"/>
  <c r="BF307" i="1"/>
  <c r="BA19" i="6"/>
  <c r="AZ22" i="6"/>
  <c r="BA170" i="6" s="1"/>
  <c r="BK48" i="27" l="1"/>
  <c r="BK50" i="27" s="1"/>
  <c r="AL35" i="27"/>
  <c r="AL38" i="27"/>
  <c r="AL45" i="27" s="1"/>
  <c r="AK48" i="27"/>
  <c r="AK50" i="27" s="1"/>
  <c r="BL35" i="27"/>
  <c r="BL38" i="27"/>
  <c r="BL45" i="27" s="1"/>
  <c r="BZ50" i="25"/>
  <c r="BZ57" i="25" s="1"/>
  <c r="AZ287" i="6"/>
  <c r="CN42" i="25"/>
  <c r="CN41" i="25" s="1"/>
  <c r="CO40" i="25" s="1"/>
  <c r="BY60" i="25"/>
  <c r="BY62" i="25" s="1"/>
  <c r="BZ36" i="25"/>
  <c r="BZ52" i="25" s="1"/>
  <c r="BH298" i="6"/>
  <c r="BH290" i="6" s="1"/>
  <c r="BI295" i="6"/>
  <c r="BG294" i="8"/>
  <c r="BG295" i="8"/>
  <c r="BF296" i="8"/>
  <c r="BF288" i="8" s="1"/>
  <c r="BF309" i="1"/>
  <c r="BF308" i="1"/>
  <c r="BB19" i="6"/>
  <c r="BA22" i="6"/>
  <c r="BB173" i="6" s="1"/>
  <c r="BM34" i="27" l="1"/>
  <c r="BL40" i="27"/>
  <c r="AM34" i="27"/>
  <c r="AL40" i="27"/>
  <c r="BA287" i="6"/>
  <c r="CO42" i="25"/>
  <c r="CO41" i="25" s="1"/>
  <c r="CP40" i="25" s="1"/>
  <c r="CA35" i="25"/>
  <c r="BI297" i="6"/>
  <c r="BI296" i="6"/>
  <c r="BG296" i="8"/>
  <c r="BG288" i="8" s="1"/>
  <c r="BH293" i="8"/>
  <c r="BF310" i="1"/>
  <c r="BF302" i="1" s="1"/>
  <c r="BG307" i="1"/>
  <c r="BC19" i="6"/>
  <c r="BB22" i="6"/>
  <c r="BC176" i="6" s="1"/>
  <c r="AL41" i="27" l="1"/>
  <c r="AL46" i="27" s="1"/>
  <c r="AL42" i="27"/>
  <c r="AL47" i="27" s="1"/>
  <c r="BL41" i="27"/>
  <c r="BL46" i="27" s="1"/>
  <c r="BL42" i="27"/>
  <c r="BL47" i="27" s="1"/>
  <c r="AM36" i="27"/>
  <c r="BM36" i="27"/>
  <c r="BC26" i="6"/>
  <c r="BZ54" i="25"/>
  <c r="BZ59" i="25" s="1"/>
  <c r="BZ53" i="25"/>
  <c r="BZ58" i="25" s="1"/>
  <c r="CP42" i="25"/>
  <c r="CP41" i="25" s="1"/>
  <c r="CQ40" i="25" s="1"/>
  <c r="CA37" i="25"/>
  <c r="BI298" i="6"/>
  <c r="BI290" i="6" s="1"/>
  <c r="BJ295" i="6"/>
  <c r="BH295" i="8"/>
  <c r="BH294" i="8"/>
  <c r="BG309" i="1"/>
  <c r="BG308" i="1"/>
  <c r="BB287" i="6"/>
  <c r="BD19" i="6"/>
  <c r="BC22" i="6"/>
  <c r="BD179" i="6" s="1"/>
  <c r="BM35" i="27" l="1"/>
  <c r="BM40" i="27" s="1"/>
  <c r="BM38" i="27"/>
  <c r="BM45" i="27" s="1"/>
  <c r="BL48" i="27"/>
  <c r="BL50" i="27" s="1"/>
  <c r="AM35" i="27"/>
  <c r="AM38" i="27"/>
  <c r="AM45" i="27" s="1"/>
  <c r="AL48" i="27"/>
  <c r="AL50" i="27" s="1"/>
  <c r="CA50" i="25"/>
  <c r="CA57" i="25" s="1"/>
  <c r="BC287" i="6"/>
  <c r="BD31" i="6"/>
  <c r="BZ60" i="25"/>
  <c r="BZ62" i="25" s="1"/>
  <c r="CQ42" i="25"/>
  <c r="CQ41" i="25" s="1"/>
  <c r="CR40" i="25" s="1"/>
  <c r="CA36" i="25"/>
  <c r="CA52" i="25" s="1"/>
  <c r="BJ296" i="6"/>
  <c r="BK295" i="6" s="1"/>
  <c r="BJ297" i="6"/>
  <c r="BH296" i="8"/>
  <c r="BH288" i="8" s="1"/>
  <c r="BI293" i="8"/>
  <c r="BG310" i="1"/>
  <c r="BG302" i="1" s="1"/>
  <c r="BH307" i="1"/>
  <c r="BE19" i="6"/>
  <c r="BD22" i="6"/>
  <c r="BE182" i="6" s="1"/>
  <c r="AN34" i="27" l="1"/>
  <c r="AM40" i="27"/>
  <c r="BM42" i="27"/>
  <c r="BM47" i="27" s="1"/>
  <c r="BM41" i="27"/>
  <c r="BM46" i="27" s="1"/>
  <c r="BD287" i="6"/>
  <c r="BE36" i="6"/>
  <c r="CR42" i="25"/>
  <c r="CR41" i="25" s="1"/>
  <c r="CB35" i="25"/>
  <c r="BK296" i="6"/>
  <c r="BL295" i="6" s="1"/>
  <c r="BK297" i="6"/>
  <c r="BJ298" i="6"/>
  <c r="BJ290" i="6" s="1"/>
  <c r="BI295" i="8"/>
  <c r="BI294" i="8"/>
  <c r="BH309" i="1"/>
  <c r="BH308" i="1"/>
  <c r="BF19" i="6"/>
  <c r="BE22" i="6"/>
  <c r="BF185" i="6" s="1"/>
  <c r="BM48" i="27" l="1"/>
  <c r="BM50" i="27" s="1"/>
  <c r="AM42" i="27"/>
  <c r="AM47" i="27" s="1"/>
  <c r="AM41" i="27"/>
  <c r="AM46" i="27" s="1"/>
  <c r="AN36" i="27"/>
  <c r="BI296" i="8"/>
  <c r="BI288" i="8" s="1"/>
  <c r="BE287" i="6"/>
  <c r="CB37" i="25"/>
  <c r="CA53" i="25"/>
  <c r="CA58" i="25" s="1"/>
  <c r="CA54" i="25"/>
  <c r="CA59" i="25" s="1"/>
  <c r="BL297" i="6"/>
  <c r="BL296" i="6"/>
  <c r="BK298" i="6"/>
  <c r="BK290" i="6" s="1"/>
  <c r="BJ293" i="8"/>
  <c r="BH310" i="1"/>
  <c r="BH302" i="1" s="1"/>
  <c r="BI307" i="1"/>
  <c r="BG19" i="6"/>
  <c r="BF22" i="6"/>
  <c r="BG188" i="6" s="1"/>
  <c r="AM48" i="27" l="1"/>
  <c r="AM50" i="27" s="1"/>
  <c r="AN35" i="27"/>
  <c r="AN40" i="27" s="1"/>
  <c r="AN38" i="27"/>
  <c r="AN45" i="27" s="1"/>
  <c r="CB50" i="25"/>
  <c r="CB57" i="25" s="1"/>
  <c r="BF287" i="6"/>
  <c r="CB36" i="25"/>
  <c r="CB52" i="25" s="1"/>
  <c r="CA60" i="25"/>
  <c r="CA62" i="25" s="1"/>
  <c r="BL298" i="6"/>
  <c r="BL290" i="6" s="1"/>
  <c r="BM295" i="6"/>
  <c r="BJ295" i="8"/>
  <c r="BJ294" i="8"/>
  <c r="BI309" i="1"/>
  <c r="BI308" i="1"/>
  <c r="BH19" i="6"/>
  <c r="BG22" i="6"/>
  <c r="BH191" i="6" s="1"/>
  <c r="AN41" i="27" l="1"/>
  <c r="AN46" i="27" s="1"/>
  <c r="AN42" i="27"/>
  <c r="AN47" i="27" s="1"/>
  <c r="BG287" i="6"/>
  <c r="CC35" i="25"/>
  <c r="BJ296" i="8"/>
  <c r="BJ288" i="8" s="1"/>
  <c r="BM296" i="6"/>
  <c r="BM297" i="6"/>
  <c r="BK293" i="8"/>
  <c r="BI310" i="1"/>
  <c r="BI302" i="1" s="1"/>
  <c r="BJ307" i="1"/>
  <c r="BI19" i="6"/>
  <c r="BH22" i="6"/>
  <c r="BI194" i="6" s="1"/>
  <c r="AN48" i="27" l="1"/>
  <c r="AN50" i="27" s="1"/>
  <c r="I4" i="27" s="1"/>
  <c r="BH287" i="6"/>
  <c r="CB53" i="25"/>
  <c r="CB58" i="25" s="1"/>
  <c r="CB54" i="25"/>
  <c r="CB59" i="25" s="1"/>
  <c r="CC37" i="25"/>
  <c r="BM298" i="6"/>
  <c r="BM290" i="6" s="1"/>
  <c r="BN295" i="6"/>
  <c r="BK294" i="8"/>
  <c r="BK295" i="8"/>
  <c r="BJ309" i="1"/>
  <c r="BJ308" i="1"/>
  <c r="BJ19" i="6"/>
  <c r="BI22" i="6"/>
  <c r="BJ197" i="6" s="1"/>
  <c r="CC50" i="25" l="1"/>
  <c r="CC57" i="25" s="1"/>
  <c r="BI287" i="6"/>
  <c r="CC36" i="25"/>
  <c r="CC52" i="25" s="1"/>
  <c r="CB60" i="25"/>
  <c r="CB62" i="25" s="1"/>
  <c r="BN296" i="6"/>
  <c r="BO295" i="6" s="1"/>
  <c r="BN297" i="6"/>
  <c r="BK296" i="8"/>
  <c r="BK288" i="8" s="1"/>
  <c r="BL293" i="8"/>
  <c r="BJ310" i="1"/>
  <c r="BJ302" i="1" s="1"/>
  <c r="BK307" i="1"/>
  <c r="BK19" i="6"/>
  <c r="BJ22" i="6"/>
  <c r="BK200" i="6" s="1"/>
  <c r="BJ287" i="6" l="1"/>
  <c r="CD35" i="25"/>
  <c r="BO296" i="6"/>
  <c r="BO297" i="6"/>
  <c r="BN298" i="6"/>
  <c r="BN290" i="6" s="1"/>
  <c r="BL295" i="8"/>
  <c r="BL294" i="8"/>
  <c r="BK309" i="1"/>
  <c r="BK308" i="1"/>
  <c r="BL19" i="6"/>
  <c r="BK22" i="6"/>
  <c r="BL203" i="6" s="1"/>
  <c r="BK287" i="6" l="1"/>
  <c r="CD37" i="25"/>
  <c r="CC53" i="25"/>
  <c r="CC58" i="25" s="1"/>
  <c r="CC54" i="25"/>
  <c r="CC59" i="25" s="1"/>
  <c r="BO298" i="6"/>
  <c r="BO290" i="6" s="1"/>
  <c r="BP295" i="6"/>
  <c r="BL296" i="8"/>
  <c r="BL288" i="8" s="1"/>
  <c r="BM293" i="8"/>
  <c r="BK310" i="1"/>
  <c r="BK302" i="1" s="1"/>
  <c r="BL307" i="1"/>
  <c r="BM19" i="6"/>
  <c r="BL22" i="6"/>
  <c r="BM206" i="6" s="1"/>
  <c r="CD50" i="25" l="1"/>
  <c r="CD57" i="25" s="1"/>
  <c r="BL287" i="6"/>
  <c r="CD36" i="25"/>
  <c r="CC60" i="25"/>
  <c r="CC62" i="25" s="1"/>
  <c r="BP297" i="6"/>
  <c r="BP296" i="6"/>
  <c r="BM295" i="8"/>
  <c r="BM294" i="8"/>
  <c r="BL309" i="1"/>
  <c r="BL308" i="1"/>
  <c r="BN19" i="6"/>
  <c r="BM22" i="6"/>
  <c r="BN209" i="6" s="1"/>
  <c r="CE35" i="25" l="1"/>
  <c r="CD52" i="25"/>
  <c r="BM287" i="6"/>
  <c r="BM296" i="8"/>
  <c r="BM288" i="8" s="1"/>
  <c r="BP298" i="6"/>
  <c r="BP290" i="6" s="1"/>
  <c r="BQ295" i="6"/>
  <c r="BN293" i="8"/>
  <c r="BL310" i="1"/>
  <c r="BL302" i="1" s="1"/>
  <c r="BM307" i="1"/>
  <c r="BO19" i="6"/>
  <c r="BN22" i="6"/>
  <c r="BO212" i="6" s="1"/>
  <c r="CD54" i="25" l="1"/>
  <c r="CD59" i="25" s="1"/>
  <c r="CD53" i="25"/>
  <c r="CD58" i="25" s="1"/>
  <c r="CE37" i="25"/>
  <c r="BN287" i="6"/>
  <c r="BQ297" i="6"/>
  <c r="BQ296" i="6"/>
  <c r="BN295" i="8"/>
  <c r="BN294" i="8"/>
  <c r="BM309" i="1"/>
  <c r="BM308" i="1"/>
  <c r="BP19" i="6"/>
  <c r="BO22" i="6"/>
  <c r="BP215" i="6" s="1"/>
  <c r="CE50" i="25" l="1"/>
  <c r="CE57" i="25" s="1"/>
  <c r="CE36" i="25"/>
  <c r="CD60" i="25"/>
  <c r="CD62" i="25" s="1"/>
  <c r="BN296" i="8"/>
  <c r="BN288" i="8" s="1"/>
  <c r="BO287" i="6"/>
  <c r="BO293" i="8"/>
  <c r="BO295" i="8" s="1"/>
  <c r="BQ298" i="6"/>
  <c r="BQ290" i="6" s="1"/>
  <c r="BR295" i="6"/>
  <c r="BM310" i="1"/>
  <c r="BM302" i="1" s="1"/>
  <c r="BN307" i="1"/>
  <c r="BQ19" i="6"/>
  <c r="BP22" i="6"/>
  <c r="BQ218" i="6" s="1"/>
  <c r="CF35" i="25" l="1"/>
  <c r="CE52" i="25"/>
  <c r="BO294" i="8"/>
  <c r="BP293" i="8" s="1"/>
  <c r="BP295" i="8" s="1"/>
  <c r="BP287" i="6"/>
  <c r="BR296" i="6"/>
  <c r="BS295" i="6" s="1"/>
  <c r="BR297" i="6"/>
  <c r="BN309" i="1"/>
  <c r="BN308" i="1"/>
  <c r="BR19" i="6"/>
  <c r="BQ22" i="6"/>
  <c r="BR221" i="6" s="1"/>
  <c r="CE54" i="25" l="1"/>
  <c r="CE59" i="25" s="1"/>
  <c r="CE53" i="25"/>
  <c r="CE58" i="25" s="1"/>
  <c r="CF37" i="25"/>
  <c r="BO296" i="8"/>
  <c r="BO288" i="8" s="1"/>
  <c r="BP294" i="8"/>
  <c r="BQ293" i="8" s="1"/>
  <c r="BQ287" i="6"/>
  <c r="BS296" i="6"/>
  <c r="BT295" i="6" s="1"/>
  <c r="BS297" i="6"/>
  <c r="BR298" i="6"/>
  <c r="BR290" i="6" s="1"/>
  <c r="BN310" i="1"/>
  <c r="BN302" i="1" s="1"/>
  <c r="BO307" i="1"/>
  <c r="BS19" i="6"/>
  <c r="BR22" i="6"/>
  <c r="BS224" i="6" s="1"/>
  <c r="CE60" i="25" l="1"/>
  <c r="CE62" i="25" s="1"/>
  <c r="CF50" i="25"/>
  <c r="CF57" i="25" s="1"/>
  <c r="CF36" i="25"/>
  <c r="BP296" i="8"/>
  <c r="BP288" i="8" s="1"/>
  <c r="BR287" i="6"/>
  <c r="BT297" i="6"/>
  <c r="BT296" i="6"/>
  <c r="BS298" i="6"/>
  <c r="BS290" i="6" s="1"/>
  <c r="BQ295" i="8"/>
  <c r="BQ294" i="8"/>
  <c r="BO309" i="1"/>
  <c r="BO308" i="1"/>
  <c r="BT19" i="6"/>
  <c r="BS22" i="6"/>
  <c r="BT227" i="6" s="1"/>
  <c r="CG35" i="25" l="1"/>
  <c r="CF52" i="25"/>
  <c r="BQ296" i="8"/>
  <c r="BQ288" i="8" s="1"/>
  <c r="BS287" i="6"/>
  <c r="BT298" i="6"/>
  <c r="BT290" i="6" s="1"/>
  <c r="BU295" i="6"/>
  <c r="BR293" i="8"/>
  <c r="BO310" i="1"/>
  <c r="BO302" i="1" s="1"/>
  <c r="BP307" i="1"/>
  <c r="BP309" i="1" s="1"/>
  <c r="BU19" i="6"/>
  <c r="BT22" i="6"/>
  <c r="BU230" i="6" s="1"/>
  <c r="CF54" i="25" l="1"/>
  <c r="CF59" i="25" s="1"/>
  <c r="CF53" i="25"/>
  <c r="CF58" i="25" s="1"/>
  <c r="CG37" i="25"/>
  <c r="BT287" i="6"/>
  <c r="BU296" i="6"/>
  <c r="BU297" i="6"/>
  <c r="BR295" i="8"/>
  <c r="BR294" i="8"/>
  <c r="BS293" i="8" s="1"/>
  <c r="BP308" i="1"/>
  <c r="BP310" i="1" s="1"/>
  <c r="BP302" i="1" s="1"/>
  <c r="BV19" i="6"/>
  <c r="BU22" i="6"/>
  <c r="BV233" i="6" s="1"/>
  <c r="CF60" i="25" l="1"/>
  <c r="CF62" i="25" s="1"/>
  <c r="CG50" i="25"/>
  <c r="CG57" i="25" s="1"/>
  <c r="CG36" i="25"/>
  <c r="BU287" i="6"/>
  <c r="BU298" i="6"/>
  <c r="BU290" i="6" s="1"/>
  <c r="BV295" i="6"/>
  <c r="BS294" i="8"/>
  <c r="BS295" i="8"/>
  <c r="BR296" i="8"/>
  <c r="BR288" i="8" s="1"/>
  <c r="BQ307" i="1"/>
  <c r="BQ309" i="1" s="1"/>
  <c r="BW19" i="6"/>
  <c r="BV22" i="6"/>
  <c r="BW236" i="6" s="1"/>
  <c r="CH35" i="25" l="1"/>
  <c r="CH37" i="25" s="1"/>
  <c r="CH36" i="25" s="1"/>
  <c r="CI35" i="25" s="1"/>
  <c r="CI37" i="25" s="1"/>
  <c r="CI36" i="25" s="1"/>
  <c r="CJ35" i="25" s="1"/>
  <c r="CG52" i="25"/>
  <c r="BV287" i="6"/>
  <c r="BV296" i="6"/>
  <c r="BW295" i="6" s="1"/>
  <c r="BV297" i="6"/>
  <c r="BS296" i="8"/>
  <c r="BS288" i="8" s="1"/>
  <c r="BT293" i="8"/>
  <c r="BQ308" i="1"/>
  <c r="BQ310" i="1" s="1"/>
  <c r="BQ302" i="1" s="1"/>
  <c r="BX19" i="6"/>
  <c r="BW22" i="6"/>
  <c r="BX239" i="6" s="1"/>
  <c r="CG54" i="25" l="1"/>
  <c r="CG59" i="25" s="1"/>
  <c r="CG53" i="25"/>
  <c r="CG58" i="25" s="1"/>
  <c r="BW287" i="6"/>
  <c r="CJ37" i="25"/>
  <c r="CJ36" i="25" s="1"/>
  <c r="CK35" i="25" s="1"/>
  <c r="BW296" i="6"/>
  <c r="BX295" i="6" s="1"/>
  <c r="BW297" i="6"/>
  <c r="BV298" i="6"/>
  <c r="BV290" i="6" s="1"/>
  <c r="BT295" i="8"/>
  <c r="BT294" i="8"/>
  <c r="BU293" i="8" s="1"/>
  <c r="BR307" i="1"/>
  <c r="BR309" i="1" s="1"/>
  <c r="BY19" i="6"/>
  <c r="BX22" i="6"/>
  <c r="BY242" i="6" s="1"/>
  <c r="CG60" i="25" l="1"/>
  <c r="CG62" i="25" s="1"/>
  <c r="BX287" i="6"/>
  <c r="CK37" i="25"/>
  <c r="CK36" i="25" s="1"/>
  <c r="CL35" i="25" s="1"/>
  <c r="BX297" i="6"/>
  <c r="BX296" i="6"/>
  <c r="BW298" i="6"/>
  <c r="BW290" i="6" s="1"/>
  <c r="BU295" i="8"/>
  <c r="BU294" i="8"/>
  <c r="BT296" i="8"/>
  <c r="BT288" i="8" s="1"/>
  <c r="BR308" i="1"/>
  <c r="BR310" i="1" s="1"/>
  <c r="BR302" i="1" s="1"/>
  <c r="BZ19" i="6"/>
  <c r="BY22" i="6"/>
  <c r="BZ245" i="6" s="1"/>
  <c r="BY287" i="6" l="1"/>
  <c r="CL37" i="25"/>
  <c r="CL36" i="25" s="1"/>
  <c r="CM35" i="25" s="1"/>
  <c r="BX298" i="6"/>
  <c r="BX290" i="6" s="1"/>
  <c r="BY295" i="6"/>
  <c r="BU296" i="8"/>
  <c r="BU288" i="8" s="1"/>
  <c r="BV293" i="8"/>
  <c r="BV294" i="8" s="1"/>
  <c r="BW293" i="8" s="1"/>
  <c r="BS307" i="1"/>
  <c r="BS309" i="1" s="1"/>
  <c r="CA19" i="6"/>
  <c r="BZ22" i="6"/>
  <c r="CA248" i="6" s="1"/>
  <c r="BZ287" i="6" l="1"/>
  <c r="BV295" i="8"/>
  <c r="BV296" i="8" s="1"/>
  <c r="BV288" i="8" s="1"/>
  <c r="CM37" i="25"/>
  <c r="CM36" i="25" s="1"/>
  <c r="CN35" i="25" s="1"/>
  <c r="BY297" i="6"/>
  <c r="BY296" i="6"/>
  <c r="BW294" i="8"/>
  <c r="BX293" i="8" s="1"/>
  <c r="BW295" i="8"/>
  <c r="BS308" i="1"/>
  <c r="BS310" i="1" s="1"/>
  <c r="BS302" i="1" s="1"/>
  <c r="CB19" i="6"/>
  <c r="CA22" i="6"/>
  <c r="CB251" i="6" s="1"/>
  <c r="BY298" i="6" l="1"/>
  <c r="BY290" i="6" s="1"/>
  <c r="CA287" i="6"/>
  <c r="CB26" i="6"/>
  <c r="CN37" i="25"/>
  <c r="CN36" i="25" s="1"/>
  <c r="CO35" i="25" s="1"/>
  <c r="BZ295" i="6"/>
  <c r="BX295" i="8"/>
  <c r="BX294" i="8"/>
  <c r="BW296" i="8"/>
  <c r="BW288" i="8" s="1"/>
  <c r="BT307" i="1"/>
  <c r="BT309" i="1" s="1"/>
  <c r="CC19" i="6"/>
  <c r="CB22" i="6"/>
  <c r="CC254" i="6" s="1"/>
  <c r="BX296" i="8" l="1"/>
  <c r="BX288" i="8" s="1"/>
  <c r="CB287" i="6"/>
  <c r="CC31" i="6"/>
  <c r="CO37" i="25"/>
  <c r="CO36" i="25" s="1"/>
  <c r="CP35" i="25" s="1"/>
  <c r="BZ296" i="6"/>
  <c r="CA295" i="6" s="1"/>
  <c r="BZ297" i="6"/>
  <c r="BY293" i="8"/>
  <c r="BT308" i="1"/>
  <c r="BT310" i="1" s="1"/>
  <c r="BT302" i="1" s="1"/>
  <c r="CD19" i="6"/>
  <c r="CC22" i="6"/>
  <c r="CD257" i="6" s="1"/>
  <c r="CC287" i="6" l="1"/>
  <c r="CD36" i="6"/>
  <c r="CP37" i="25"/>
  <c r="CP36" i="25" s="1"/>
  <c r="CQ35" i="25" s="1"/>
  <c r="BZ298" i="6"/>
  <c r="BZ290" i="6" s="1"/>
  <c r="CA296" i="6"/>
  <c r="CB295" i="6" s="1"/>
  <c r="CA297" i="6"/>
  <c r="BY295" i="8"/>
  <c r="BY294" i="8"/>
  <c r="BU307" i="1"/>
  <c r="BU309" i="1" s="1"/>
  <c r="CE19" i="6"/>
  <c r="CD22" i="6"/>
  <c r="CE260" i="6" s="1"/>
  <c r="CD287" i="6" l="1"/>
  <c r="BY296" i="8"/>
  <c r="BY288" i="8" s="1"/>
  <c r="CQ37" i="25"/>
  <c r="CQ36" i="25" s="1"/>
  <c r="CB297" i="6"/>
  <c r="CB296" i="6"/>
  <c r="CA298" i="6"/>
  <c r="CA290" i="6" s="1"/>
  <c r="BZ293" i="8"/>
  <c r="BU308" i="1"/>
  <c r="BU310" i="1" s="1"/>
  <c r="BU302" i="1" s="1"/>
  <c r="CF19" i="6"/>
  <c r="CE22" i="6"/>
  <c r="CF263" i="6" l="1"/>
  <c r="CE287" i="6"/>
  <c r="CB298" i="6"/>
  <c r="CB290" i="6" s="1"/>
  <c r="CC295" i="6"/>
  <c r="BZ295" i="8"/>
  <c r="BZ294" i="8"/>
  <c r="BV307" i="1"/>
  <c r="BV309" i="1" s="1"/>
  <c r="CG19" i="6"/>
  <c r="CG22" i="6" s="1"/>
  <c r="CG287" i="6" s="1"/>
  <c r="CF22" i="6"/>
  <c r="CF287" i="6" l="1"/>
  <c r="CG266" i="6"/>
  <c r="CG268" i="6" s="1"/>
  <c r="BZ296" i="8"/>
  <c r="BZ288" i="8" s="1"/>
  <c r="CC296" i="6"/>
  <c r="CC297" i="6"/>
  <c r="CA293" i="8"/>
  <c r="BV308" i="1"/>
  <c r="BV310" i="1" s="1"/>
  <c r="BV302" i="1" s="1"/>
  <c r="A29" i="8"/>
  <c r="C12" i="8"/>
  <c r="C5" i="8"/>
  <c r="A35" i="6"/>
  <c r="A30" i="6"/>
  <c r="C12" i="6"/>
  <c r="C5" i="6"/>
  <c r="CG267" i="6" l="1"/>
  <c r="CH266" i="6" s="1"/>
  <c r="L49" i="6"/>
  <c r="K46" i="6"/>
  <c r="K45" i="6" s="1"/>
  <c r="L44" i="6" s="1"/>
  <c r="M52" i="6"/>
  <c r="M51" i="6" s="1"/>
  <c r="N50" i="6" s="1"/>
  <c r="N55" i="6"/>
  <c r="N54" i="6" s="1"/>
  <c r="O53" i="6" s="1"/>
  <c r="O55" i="6" s="1"/>
  <c r="O54" i="6" s="1"/>
  <c r="P53" i="6" s="1"/>
  <c r="O58" i="6"/>
  <c r="O57" i="6" s="1"/>
  <c r="P56" i="6" s="1"/>
  <c r="P61" i="6"/>
  <c r="P60" i="6" s="1"/>
  <c r="Q59" i="6" s="1"/>
  <c r="Q61" i="6" s="1"/>
  <c r="Q60" i="6" s="1"/>
  <c r="R59" i="6" s="1"/>
  <c r="R61" i="6" s="1"/>
  <c r="R60" i="6" s="1"/>
  <c r="S59" i="6" s="1"/>
  <c r="S61" i="6" s="1"/>
  <c r="S60" i="6" s="1"/>
  <c r="T59" i="6" s="1"/>
  <c r="Q64" i="6"/>
  <c r="Q63" i="6" s="1"/>
  <c r="R62" i="6" s="1"/>
  <c r="R67" i="6"/>
  <c r="R66" i="6" s="1"/>
  <c r="S65" i="6" s="1"/>
  <c r="S67" i="6" s="1"/>
  <c r="S66" i="6" s="1"/>
  <c r="T65" i="6" s="1"/>
  <c r="S70" i="6"/>
  <c r="S69" i="6" s="1"/>
  <c r="T68" i="6" s="1"/>
  <c r="T73" i="6"/>
  <c r="T72" i="6" s="1"/>
  <c r="U71" i="6" s="1"/>
  <c r="U73" i="6" s="1"/>
  <c r="U72" i="6" s="1"/>
  <c r="V71" i="6" s="1"/>
  <c r="V73" i="6" s="1"/>
  <c r="V72" i="6" s="1"/>
  <c r="W71" i="6" s="1"/>
  <c r="W73" i="6" s="1"/>
  <c r="W72" i="6" s="1"/>
  <c r="X71" i="6" s="1"/>
  <c r="U76" i="6"/>
  <c r="U75" i="6" s="1"/>
  <c r="V74" i="6" s="1"/>
  <c r="V79" i="6"/>
  <c r="V78" i="6" s="1"/>
  <c r="W77" i="6" s="1"/>
  <c r="W82" i="6"/>
  <c r="W81" i="6" s="1"/>
  <c r="X80" i="6" s="1"/>
  <c r="X85" i="6"/>
  <c r="X84" i="6" s="1"/>
  <c r="Y83" i="6" s="1"/>
  <c r="Y85" i="6" s="1"/>
  <c r="Y84" i="6" s="1"/>
  <c r="Z83" i="6" s="1"/>
  <c r="Z85" i="6" s="1"/>
  <c r="Z84" i="6" s="1"/>
  <c r="AA83" i="6" s="1"/>
  <c r="AA85" i="6" s="1"/>
  <c r="AA84" i="6" s="1"/>
  <c r="AB83" i="6" s="1"/>
  <c r="Y88" i="6"/>
  <c r="Y87" i="6" s="1"/>
  <c r="Z86" i="6" s="1"/>
  <c r="Z91" i="6"/>
  <c r="Z90" i="6" s="1"/>
  <c r="AA89" i="6" s="1"/>
  <c r="AA91" i="6" s="1"/>
  <c r="AA90" i="6" s="1"/>
  <c r="AB89" i="6" s="1"/>
  <c r="AA94" i="6"/>
  <c r="AA93" i="6" s="1"/>
  <c r="AB92" i="6" s="1"/>
  <c r="AB97" i="6"/>
  <c r="AB96" i="6" s="1"/>
  <c r="AC95" i="6" s="1"/>
  <c r="AC97" i="6" s="1"/>
  <c r="AC96" i="6" s="1"/>
  <c r="AD95" i="6" s="1"/>
  <c r="AD97" i="6" s="1"/>
  <c r="AD96" i="6" s="1"/>
  <c r="AE95" i="6" s="1"/>
  <c r="AE97" i="6" s="1"/>
  <c r="AE96" i="6" s="1"/>
  <c r="AF95" i="6" s="1"/>
  <c r="AC100" i="6"/>
  <c r="AC99" i="6" s="1"/>
  <c r="AD98" i="6" s="1"/>
  <c r="AD103" i="6"/>
  <c r="AD102" i="6" s="1"/>
  <c r="AE101" i="6" s="1"/>
  <c r="AE103" i="6" s="1"/>
  <c r="AE102" i="6" s="1"/>
  <c r="AF101" i="6" s="1"/>
  <c r="AE106" i="6"/>
  <c r="AE105" i="6" s="1"/>
  <c r="AF104" i="6" s="1"/>
  <c r="AF109" i="6"/>
  <c r="AF108" i="6" s="1"/>
  <c r="AG107" i="6" s="1"/>
  <c r="AG112" i="6"/>
  <c r="AG111" i="6" s="1"/>
  <c r="AH110" i="6" s="1"/>
  <c r="AH112" i="6" s="1"/>
  <c r="AH111" i="6" s="1"/>
  <c r="AI110" i="6" s="1"/>
  <c r="AI112" i="6" s="1"/>
  <c r="AI111" i="6" s="1"/>
  <c r="AJ110" i="6" s="1"/>
  <c r="AH115" i="6"/>
  <c r="AH114" i="6" s="1"/>
  <c r="AI113" i="6" s="1"/>
  <c r="AI118" i="6"/>
  <c r="AI117" i="6" s="1"/>
  <c r="AJ116" i="6" s="1"/>
  <c r="AJ121" i="6"/>
  <c r="AJ120" i="6" s="1"/>
  <c r="AK119" i="6" s="1"/>
  <c r="AK124" i="6"/>
  <c r="AK123" i="6" s="1"/>
  <c r="AL122" i="6" s="1"/>
  <c r="AL127" i="6"/>
  <c r="AL126" i="6" s="1"/>
  <c r="AM125" i="6" s="1"/>
  <c r="AM130" i="6"/>
  <c r="AM129" i="6" s="1"/>
  <c r="AN128" i="6" s="1"/>
  <c r="AN133" i="6"/>
  <c r="AN132" i="6" s="1"/>
  <c r="AO131" i="6" s="1"/>
  <c r="AO136" i="6"/>
  <c r="AO135" i="6" s="1"/>
  <c r="AP134" i="6" s="1"/>
  <c r="AP139" i="6"/>
  <c r="AP138" i="6" s="1"/>
  <c r="AQ137" i="6" s="1"/>
  <c r="AQ142" i="6"/>
  <c r="AQ141" i="6" s="1"/>
  <c r="AR140" i="6" s="1"/>
  <c r="AR142" i="6" s="1"/>
  <c r="AR141" i="6" s="1"/>
  <c r="AS140" i="6" s="1"/>
  <c r="AS142" i="6" s="1"/>
  <c r="AS141" i="6" s="1"/>
  <c r="AT140" i="6" s="1"/>
  <c r="AR145" i="6"/>
  <c r="AR144" i="6" s="1"/>
  <c r="AS143" i="6" s="1"/>
  <c r="AS145" i="6" s="1"/>
  <c r="AS144" i="6" s="1"/>
  <c r="AT143" i="6" s="1"/>
  <c r="AS148" i="6"/>
  <c r="AS147" i="6" s="1"/>
  <c r="AT146" i="6" s="1"/>
  <c r="AT151" i="6"/>
  <c r="AT150" i="6" s="1"/>
  <c r="AU149" i="6" s="1"/>
  <c r="AU154" i="6"/>
  <c r="AU153" i="6" s="1"/>
  <c r="AV152" i="6" s="1"/>
  <c r="AV154" i="6" s="1"/>
  <c r="AV153" i="6" s="1"/>
  <c r="AW152" i="6" s="1"/>
  <c r="AW154" i="6" s="1"/>
  <c r="AW153" i="6" s="1"/>
  <c r="AX152" i="6" s="1"/>
  <c r="AV157" i="6"/>
  <c r="AV156" i="6" s="1"/>
  <c r="AW155" i="6" s="1"/>
  <c r="AW160" i="6"/>
  <c r="AW159" i="6" s="1"/>
  <c r="AX158" i="6" s="1"/>
  <c r="AX163" i="6"/>
  <c r="AX162" i="6" s="1"/>
  <c r="AY161" i="6" s="1"/>
  <c r="AY166" i="6"/>
  <c r="AY165" i="6" s="1"/>
  <c r="AZ164" i="6" s="1"/>
  <c r="AZ169" i="6"/>
  <c r="AZ168" i="6" s="1"/>
  <c r="BA167" i="6" s="1"/>
  <c r="BA169" i="6" s="1"/>
  <c r="BA168" i="6" s="1"/>
  <c r="BB167" i="6" s="1"/>
  <c r="BA172" i="6"/>
  <c r="BA171" i="6" s="1"/>
  <c r="BB170" i="6" s="1"/>
  <c r="BB175" i="6"/>
  <c r="BB174" i="6" s="1"/>
  <c r="BC173" i="6" s="1"/>
  <c r="BC178" i="6"/>
  <c r="BC177" i="6" s="1"/>
  <c r="BD176" i="6" s="1"/>
  <c r="BD181" i="6"/>
  <c r="BD180" i="6" s="1"/>
  <c r="BE179" i="6" s="1"/>
  <c r="BE181" i="6" s="1"/>
  <c r="BE180" i="6" s="1"/>
  <c r="BF179" i="6" s="1"/>
  <c r="BE184" i="6"/>
  <c r="BE183" i="6" s="1"/>
  <c r="BF182" i="6" s="1"/>
  <c r="BF184" i="6" s="1"/>
  <c r="BF183" i="6" s="1"/>
  <c r="BG182" i="6" s="1"/>
  <c r="BG184" i="6" s="1"/>
  <c r="BG183" i="6" s="1"/>
  <c r="BH182" i="6" s="1"/>
  <c r="BF187" i="6"/>
  <c r="BF186" i="6" s="1"/>
  <c r="BG185" i="6" s="1"/>
  <c r="BG187" i="6" s="1"/>
  <c r="BG186" i="6" s="1"/>
  <c r="BH185" i="6" s="1"/>
  <c r="BG190" i="6"/>
  <c r="BG189" i="6" s="1"/>
  <c r="BH188" i="6" s="1"/>
  <c r="BH193" i="6"/>
  <c r="BH192" i="6" s="1"/>
  <c r="BI191" i="6" s="1"/>
  <c r="BI193" i="6" s="1"/>
  <c r="BI192" i="6" s="1"/>
  <c r="BJ191" i="6" s="1"/>
  <c r="BI196" i="6"/>
  <c r="BI195" i="6" s="1"/>
  <c r="BJ194" i="6" s="1"/>
  <c r="BJ199" i="6"/>
  <c r="BJ198" i="6" s="1"/>
  <c r="BK197" i="6" s="1"/>
  <c r="BK199" i="6" s="1"/>
  <c r="BK198" i="6" s="1"/>
  <c r="BL197" i="6" s="1"/>
  <c r="BK202" i="6"/>
  <c r="BK201" i="6" s="1"/>
  <c r="BL200" i="6" s="1"/>
  <c r="BL205" i="6"/>
  <c r="BL204" i="6" s="1"/>
  <c r="BM203" i="6" s="1"/>
  <c r="BM208" i="6"/>
  <c r="BM207" i="6" s="1"/>
  <c r="BN206" i="6" s="1"/>
  <c r="BN211" i="6"/>
  <c r="BN210" i="6" s="1"/>
  <c r="BO209" i="6" s="1"/>
  <c r="BO211" i="6" s="1"/>
  <c r="BO210" i="6" s="1"/>
  <c r="BP209" i="6" s="1"/>
  <c r="BO214" i="6"/>
  <c r="BO213" i="6" s="1"/>
  <c r="BP212" i="6" s="1"/>
  <c r="BP217" i="6"/>
  <c r="BP216" i="6" s="1"/>
  <c r="BQ215" i="6" s="1"/>
  <c r="BQ220" i="6"/>
  <c r="BQ219" i="6" s="1"/>
  <c r="BR218" i="6" s="1"/>
  <c r="BR223" i="6"/>
  <c r="BR222" i="6" s="1"/>
  <c r="BS221" i="6" s="1"/>
  <c r="BS223" i="6" s="1"/>
  <c r="BS222" i="6" s="1"/>
  <c r="BT221" i="6" s="1"/>
  <c r="BS226" i="6"/>
  <c r="BS225" i="6" s="1"/>
  <c r="BT224" i="6" s="1"/>
  <c r="BT229" i="6"/>
  <c r="BT228" i="6" s="1"/>
  <c r="BU227" i="6" s="1"/>
  <c r="BU232" i="6"/>
  <c r="BU231" i="6" s="1"/>
  <c r="BV230" i="6" s="1"/>
  <c r="BV235" i="6"/>
  <c r="BV234" i="6" s="1"/>
  <c r="BW233" i="6" s="1"/>
  <c r="BW235" i="6" s="1"/>
  <c r="BW234" i="6" s="1"/>
  <c r="BX233" i="6" s="1"/>
  <c r="BW238" i="6"/>
  <c r="BW237" i="6" s="1"/>
  <c r="BX236" i="6" s="1"/>
  <c r="BX241" i="6"/>
  <c r="BX240" i="6" s="1"/>
  <c r="BY239" i="6" s="1"/>
  <c r="BY241" i="6" s="1"/>
  <c r="BY240" i="6" s="1"/>
  <c r="BZ239" i="6" s="1"/>
  <c r="BZ241" i="6" s="1"/>
  <c r="BZ240" i="6" s="1"/>
  <c r="CA239" i="6" s="1"/>
  <c r="CA241" i="6" s="1"/>
  <c r="CA240" i="6" s="1"/>
  <c r="CB239" i="6" s="1"/>
  <c r="BY244" i="6"/>
  <c r="BY243" i="6" s="1"/>
  <c r="BZ242" i="6" s="1"/>
  <c r="BZ247" i="6"/>
  <c r="BZ246" i="6" s="1"/>
  <c r="CA245" i="6" s="1"/>
  <c r="CA247" i="6" s="1"/>
  <c r="CA246" i="6" s="1"/>
  <c r="CB245" i="6" s="1"/>
  <c r="CA250" i="6"/>
  <c r="CA249" i="6" s="1"/>
  <c r="CB248" i="6" s="1"/>
  <c r="CB250" i="6" s="1"/>
  <c r="CB249" i="6" s="1"/>
  <c r="CC248" i="6" s="1"/>
  <c r="CC250" i="6" s="1"/>
  <c r="CC249" i="6" s="1"/>
  <c r="CD248" i="6" s="1"/>
  <c r="CB253" i="6"/>
  <c r="CB252" i="6" s="1"/>
  <c r="CC251" i="6" s="1"/>
  <c r="CC253" i="6" s="1"/>
  <c r="CC252" i="6" s="1"/>
  <c r="CD251" i="6" s="1"/>
  <c r="CC256" i="6"/>
  <c r="CC255" i="6" s="1"/>
  <c r="CD254" i="6" s="1"/>
  <c r="CD259" i="6"/>
  <c r="CD258" i="6" s="1"/>
  <c r="CE257" i="6" s="1"/>
  <c r="CE259" i="6" s="1"/>
  <c r="CE258" i="6" s="1"/>
  <c r="CF257" i="6" s="1"/>
  <c r="CE262" i="6"/>
  <c r="CE261" i="6" s="1"/>
  <c r="CF260" i="6" s="1"/>
  <c r="CF262" i="6" s="1"/>
  <c r="CF261" i="6" s="1"/>
  <c r="CG260" i="6" s="1"/>
  <c r="CG262" i="6" s="1"/>
  <c r="CG261" i="6" s="1"/>
  <c r="CH260" i="6" s="1"/>
  <c r="CF265" i="6"/>
  <c r="CF264" i="6" s="1"/>
  <c r="CG263" i="6" s="1"/>
  <c r="CC298" i="6"/>
  <c r="CC290" i="6" s="1"/>
  <c r="CD295" i="6"/>
  <c r="CA294" i="8"/>
  <c r="CB293" i="8" s="1"/>
  <c r="CA295" i="8"/>
  <c r="BW307" i="1"/>
  <c r="BW309" i="1" s="1"/>
  <c r="BO32" i="8"/>
  <c r="BO31" i="8" s="1"/>
  <c r="BP30" i="8" s="1"/>
  <c r="BP32" i="8" s="1"/>
  <c r="BP31" i="8" s="1"/>
  <c r="BQ30" i="8" s="1"/>
  <c r="BQ32" i="8" s="1"/>
  <c r="BQ31" i="8" s="1"/>
  <c r="BR30" i="8" s="1"/>
  <c r="BR32" i="8" s="1"/>
  <c r="BR31" i="8" s="1"/>
  <c r="BS30" i="8" s="1"/>
  <c r="BS32" i="8" s="1"/>
  <c r="BS31" i="8" s="1"/>
  <c r="BT30" i="8" s="1"/>
  <c r="BT32" i="8" s="1"/>
  <c r="BT31" i="8" s="1"/>
  <c r="BU30" i="8" s="1"/>
  <c r="BU32" i="8" s="1"/>
  <c r="BU31" i="8" s="1"/>
  <c r="BV30" i="8" s="1"/>
  <c r="BV32" i="8" s="1"/>
  <c r="BV31" i="8" s="1"/>
  <c r="BW30" i="8" s="1"/>
  <c r="AP32" i="8"/>
  <c r="AP31" i="8" s="1"/>
  <c r="AQ30" i="8" s="1"/>
  <c r="AQ32" i="8" s="1"/>
  <c r="AQ31" i="8" s="1"/>
  <c r="AR30" i="8" s="1"/>
  <c r="AR32" i="8" s="1"/>
  <c r="AR31" i="8" s="1"/>
  <c r="AS30" i="8" s="1"/>
  <c r="AS32" i="8" s="1"/>
  <c r="AS31" i="8" s="1"/>
  <c r="AT30" i="8" s="1"/>
  <c r="L21" i="6"/>
  <c r="P21" i="6"/>
  <c r="T21" i="6"/>
  <c r="X21" i="6"/>
  <c r="AB21" i="6"/>
  <c r="AF21" i="6"/>
  <c r="AJ21" i="6"/>
  <c r="AN21" i="6"/>
  <c r="AR21" i="6"/>
  <c r="AV21" i="6"/>
  <c r="AZ21" i="6"/>
  <c r="BD21" i="6"/>
  <c r="BH21" i="6"/>
  <c r="BL21" i="6"/>
  <c r="BP21" i="6"/>
  <c r="BT21" i="6"/>
  <c r="BX21" i="6"/>
  <c r="CB21" i="6"/>
  <c r="CF21" i="6"/>
  <c r="I21" i="6"/>
  <c r="M21" i="6"/>
  <c r="Q21" i="6"/>
  <c r="U21" i="6"/>
  <c r="Y21" i="6"/>
  <c r="AC21" i="6"/>
  <c r="AG21" i="6"/>
  <c r="AK21" i="6"/>
  <c r="AO21" i="6"/>
  <c r="AS21" i="6"/>
  <c r="AW21" i="6"/>
  <c r="BA21" i="6"/>
  <c r="BE21" i="6"/>
  <c r="BI21" i="6"/>
  <c r="BM21" i="6"/>
  <c r="BQ21" i="6"/>
  <c r="BU21" i="6"/>
  <c r="BY21" i="6"/>
  <c r="CC21" i="6"/>
  <c r="CG21" i="6"/>
  <c r="J21" i="6"/>
  <c r="N21" i="6"/>
  <c r="R21" i="6"/>
  <c r="V21" i="6"/>
  <c r="Z21" i="6"/>
  <c r="AD21" i="6"/>
  <c r="AH21" i="6"/>
  <c r="AL21" i="6"/>
  <c r="AP21" i="6"/>
  <c r="AT21" i="6"/>
  <c r="AX21" i="6"/>
  <c r="BB21" i="6"/>
  <c r="BF21" i="6"/>
  <c r="BJ21" i="6"/>
  <c r="BN21" i="6"/>
  <c r="BR21" i="6"/>
  <c r="BV21" i="6"/>
  <c r="BZ21" i="6"/>
  <c r="CD21" i="6"/>
  <c r="K21" i="6"/>
  <c r="O21" i="6"/>
  <c r="S21" i="6"/>
  <c r="W21" i="6"/>
  <c r="AA21" i="6"/>
  <c r="AE21" i="6"/>
  <c r="AI21" i="6"/>
  <c r="AM21" i="6"/>
  <c r="AQ21" i="6"/>
  <c r="AU21" i="6"/>
  <c r="AY21" i="6"/>
  <c r="BC21" i="6"/>
  <c r="BG21" i="6"/>
  <c r="BK21" i="6"/>
  <c r="BO21" i="6"/>
  <c r="BS21" i="6"/>
  <c r="BW21" i="6"/>
  <c r="CA21" i="6"/>
  <c r="CE21" i="6"/>
  <c r="J287" i="6"/>
  <c r="J18" i="1"/>
  <c r="CG265" i="6" l="1"/>
  <c r="CH268" i="6"/>
  <c r="CH267" i="6" s="1"/>
  <c r="CI266" i="6" s="1"/>
  <c r="I6" i="6"/>
  <c r="L48" i="6"/>
  <c r="CB247" i="6"/>
  <c r="CB246" i="6" s="1"/>
  <c r="CC245" i="6" s="1"/>
  <c r="CC247" i="6" s="1"/>
  <c r="CC246" i="6" s="1"/>
  <c r="CD245" i="6" s="1"/>
  <c r="CF259" i="6"/>
  <c r="CF258" i="6" s="1"/>
  <c r="CG257" i="6" s="1"/>
  <c r="CG259" i="6" s="1"/>
  <c r="CG258" i="6" s="1"/>
  <c r="CH257" i="6" s="1"/>
  <c r="BX235" i="6"/>
  <c r="BX234" i="6" s="1"/>
  <c r="BY233" i="6" s="1"/>
  <c r="BT223" i="6"/>
  <c r="BT222" i="6" s="1"/>
  <c r="BU221" i="6" s="1"/>
  <c r="BP211" i="6"/>
  <c r="BP210" i="6" s="1"/>
  <c r="BQ209" i="6" s="1"/>
  <c r="BL199" i="6"/>
  <c r="BL198" i="6" s="1"/>
  <c r="BM197" i="6" s="1"/>
  <c r="BM199" i="6" s="1"/>
  <c r="BM198" i="6" s="1"/>
  <c r="BN197" i="6" s="1"/>
  <c r="BN199" i="6" s="1"/>
  <c r="BN198" i="6" s="1"/>
  <c r="BO197" i="6" s="1"/>
  <c r="BO199" i="6" s="1"/>
  <c r="BO198" i="6" s="1"/>
  <c r="BP197" i="6" s="1"/>
  <c r="BH187" i="6"/>
  <c r="BH186" i="6" s="1"/>
  <c r="BI185" i="6" s="1"/>
  <c r="BI187" i="6" s="1"/>
  <c r="BI186" i="6" s="1"/>
  <c r="BJ185" i="6" s="1"/>
  <c r="BJ187" i="6" s="1"/>
  <c r="BJ186" i="6" s="1"/>
  <c r="BK185" i="6" s="1"/>
  <c r="BK187" i="6" s="1"/>
  <c r="BK186" i="6" s="1"/>
  <c r="BL185" i="6" s="1"/>
  <c r="BC175" i="6"/>
  <c r="BC174" i="6" s="1"/>
  <c r="BD173" i="6" s="1"/>
  <c r="AY163" i="6"/>
  <c r="AY162" i="6" s="1"/>
  <c r="AZ161" i="6" s="1"/>
  <c r="AU151" i="6"/>
  <c r="AU150" i="6" s="1"/>
  <c r="AV149" i="6" s="1"/>
  <c r="AQ139" i="6"/>
  <c r="AQ138" i="6" s="1"/>
  <c r="AR137" i="6" s="1"/>
  <c r="AR139" i="6" s="1"/>
  <c r="AR138" i="6" s="1"/>
  <c r="AS137" i="6" s="1"/>
  <c r="AS139" i="6" s="1"/>
  <c r="AS138" i="6" s="1"/>
  <c r="AT137" i="6" s="1"/>
  <c r="AM127" i="6"/>
  <c r="AM126" i="6" s="1"/>
  <c r="AN125" i="6" s="1"/>
  <c r="AI115" i="6"/>
  <c r="AI114" i="6" s="1"/>
  <c r="AJ113" i="6" s="1"/>
  <c r="AF103" i="6"/>
  <c r="AF102" i="6" s="1"/>
  <c r="AG101" i="6" s="1"/>
  <c r="AB91" i="6"/>
  <c r="AB90" i="6" s="1"/>
  <c r="AC89" i="6" s="1"/>
  <c r="W79" i="6"/>
  <c r="W78" i="6" s="1"/>
  <c r="X77" i="6" s="1"/>
  <c r="T67" i="6"/>
  <c r="T66" i="6" s="1"/>
  <c r="U65" i="6" s="1"/>
  <c r="P55" i="6"/>
  <c r="P54" i="6" s="1"/>
  <c r="Q53" i="6" s="1"/>
  <c r="CD256" i="6"/>
  <c r="CD255" i="6" s="1"/>
  <c r="CE254" i="6" s="1"/>
  <c r="CE256" i="6" s="1"/>
  <c r="CE255" i="6" s="1"/>
  <c r="CF254" i="6" s="1"/>
  <c r="CF256" i="6" s="1"/>
  <c r="CF255" i="6" s="1"/>
  <c r="CG254" i="6" s="1"/>
  <c r="CG256" i="6" s="1"/>
  <c r="CG255" i="6" s="1"/>
  <c r="CH254" i="6" s="1"/>
  <c r="BZ244" i="6"/>
  <c r="BZ243" i="6" s="1"/>
  <c r="CA242" i="6" s="1"/>
  <c r="CA244" i="6" s="1"/>
  <c r="CA243" i="6" s="1"/>
  <c r="CB242" i="6" s="1"/>
  <c r="CB244" i="6" s="1"/>
  <c r="CB243" i="6" s="1"/>
  <c r="CC242" i="6" s="1"/>
  <c r="CC244" i="6" s="1"/>
  <c r="CC243" i="6" s="1"/>
  <c r="CD242" i="6" s="1"/>
  <c r="BV232" i="6"/>
  <c r="BV231" i="6" s="1"/>
  <c r="BW230" i="6" s="1"/>
  <c r="BW232" i="6" s="1"/>
  <c r="BW231" i="6" s="1"/>
  <c r="BX230" i="6" s="1"/>
  <c r="BR220" i="6"/>
  <c r="BR219" i="6" s="1"/>
  <c r="BS218" i="6" s="1"/>
  <c r="BS220" i="6" s="1"/>
  <c r="BS219" i="6" s="1"/>
  <c r="BT218" i="6" s="1"/>
  <c r="BN208" i="6"/>
  <c r="BN207" i="6" s="1"/>
  <c r="BO206" i="6" s="1"/>
  <c r="BO208" i="6" s="1"/>
  <c r="BO207" i="6" s="1"/>
  <c r="BP206" i="6" s="1"/>
  <c r="BJ196" i="6"/>
  <c r="BJ195" i="6" s="1"/>
  <c r="BK194" i="6" s="1"/>
  <c r="BK196" i="6" s="1"/>
  <c r="BK195" i="6" s="1"/>
  <c r="BL194" i="6" s="1"/>
  <c r="BH184" i="6"/>
  <c r="BH183" i="6" s="1"/>
  <c r="BI182" i="6" s="1"/>
  <c r="BI184" i="6" s="1"/>
  <c r="BI183" i="6" s="1"/>
  <c r="BJ182" i="6" s="1"/>
  <c r="BB172" i="6"/>
  <c r="BB171" i="6" s="1"/>
  <c r="BC170" i="6" s="1"/>
  <c r="BC172" i="6" s="1"/>
  <c r="BC171" i="6" s="1"/>
  <c r="BD170" i="6" s="1"/>
  <c r="AX160" i="6"/>
  <c r="AX159" i="6" s="1"/>
  <c r="AY158" i="6" s="1"/>
  <c r="AY160" i="6" s="1"/>
  <c r="AY159" i="6" s="1"/>
  <c r="AZ158" i="6" s="1"/>
  <c r="AT148" i="6"/>
  <c r="AT147" i="6" s="1"/>
  <c r="AU146" i="6" s="1"/>
  <c r="AU148" i="6" s="1"/>
  <c r="AU147" i="6" s="1"/>
  <c r="AV146" i="6" s="1"/>
  <c r="AP136" i="6"/>
  <c r="AP135" i="6" s="1"/>
  <c r="AQ134" i="6" s="1"/>
  <c r="AQ136" i="6" s="1"/>
  <c r="AQ135" i="6" s="1"/>
  <c r="AR134" i="6" s="1"/>
  <c r="AL124" i="6"/>
  <c r="AL123" i="6" s="1"/>
  <c r="AM122" i="6" s="1"/>
  <c r="AM124" i="6" s="1"/>
  <c r="AM123" i="6" s="1"/>
  <c r="AN122" i="6" s="1"/>
  <c r="AJ112" i="6"/>
  <c r="AJ111" i="6" s="1"/>
  <c r="AK110" i="6" s="1"/>
  <c r="AD100" i="6"/>
  <c r="AD99" i="6" s="1"/>
  <c r="AE98" i="6" s="1"/>
  <c r="AE100" i="6" s="1"/>
  <c r="AE99" i="6" s="1"/>
  <c r="AF98" i="6" s="1"/>
  <c r="Z88" i="6"/>
  <c r="Z87" i="6" s="1"/>
  <c r="AA86" i="6" s="1"/>
  <c r="AA88" i="6" s="1"/>
  <c r="AA87" i="6" s="1"/>
  <c r="AB86" i="6" s="1"/>
  <c r="V76" i="6"/>
  <c r="V75" i="6" s="1"/>
  <c r="W74" i="6" s="1"/>
  <c r="W76" i="6" s="1"/>
  <c r="W75" i="6" s="1"/>
  <c r="X74" i="6" s="1"/>
  <c r="R64" i="6"/>
  <c r="R63" i="6" s="1"/>
  <c r="S62" i="6" s="1"/>
  <c r="S64" i="6" s="1"/>
  <c r="S63" i="6" s="1"/>
  <c r="T62" i="6" s="1"/>
  <c r="N52" i="6"/>
  <c r="N51" i="6" s="1"/>
  <c r="O50" i="6" s="1"/>
  <c r="O52" i="6" s="1"/>
  <c r="O51" i="6" s="1"/>
  <c r="P50" i="6" s="1"/>
  <c r="CD253" i="6"/>
  <c r="CD252" i="6" s="1"/>
  <c r="CE251" i="6" s="1"/>
  <c r="CE253" i="6" s="1"/>
  <c r="CE252" i="6" s="1"/>
  <c r="CF251" i="6" s="1"/>
  <c r="CF253" i="6" s="1"/>
  <c r="CF252" i="6" s="1"/>
  <c r="CG251" i="6" s="1"/>
  <c r="CG253" i="6" s="1"/>
  <c r="CG252" i="6" s="1"/>
  <c r="CH251" i="6" s="1"/>
  <c r="CB241" i="6"/>
  <c r="CB240" i="6" s="1"/>
  <c r="CC239" i="6" s="1"/>
  <c r="CC241" i="6" s="1"/>
  <c r="CC240" i="6" s="1"/>
  <c r="CD239" i="6" s="1"/>
  <c r="CD241" i="6" s="1"/>
  <c r="CD240" i="6" s="1"/>
  <c r="CE239" i="6" s="1"/>
  <c r="CE241" i="6" s="1"/>
  <c r="CE240" i="6" s="1"/>
  <c r="CF239" i="6" s="1"/>
  <c r="BU229" i="6"/>
  <c r="BU228" i="6" s="1"/>
  <c r="BV227" i="6" s="1"/>
  <c r="BV229" i="6" s="1"/>
  <c r="BV228" i="6" s="1"/>
  <c r="BW227" i="6" s="1"/>
  <c r="BW229" i="6" s="1"/>
  <c r="BW228" i="6" s="1"/>
  <c r="BX227" i="6" s="1"/>
  <c r="BQ217" i="6"/>
  <c r="BQ216" i="6" s="1"/>
  <c r="BR215" i="6" s="1"/>
  <c r="BR217" i="6" s="1"/>
  <c r="BR216" i="6" s="1"/>
  <c r="BS215" i="6" s="1"/>
  <c r="BS217" i="6" s="1"/>
  <c r="BS216" i="6" s="1"/>
  <c r="BT215" i="6" s="1"/>
  <c r="BM205" i="6"/>
  <c r="BM204" i="6" s="1"/>
  <c r="BN203" i="6" s="1"/>
  <c r="BN205" i="6" s="1"/>
  <c r="BN204" i="6" s="1"/>
  <c r="BO203" i="6" s="1"/>
  <c r="BO205" i="6" s="1"/>
  <c r="BO204" i="6" s="1"/>
  <c r="BP203" i="6" s="1"/>
  <c r="BJ193" i="6"/>
  <c r="BJ192" i="6" s="1"/>
  <c r="BK191" i="6" s="1"/>
  <c r="BK193" i="6" s="1"/>
  <c r="BK192" i="6" s="1"/>
  <c r="BL191" i="6" s="1"/>
  <c r="BF181" i="6"/>
  <c r="BF180" i="6" s="1"/>
  <c r="BG179" i="6" s="1"/>
  <c r="BG181" i="6" s="1"/>
  <c r="BG180" i="6" s="1"/>
  <c r="BH179" i="6" s="1"/>
  <c r="BB169" i="6"/>
  <c r="BB168" i="6" s="1"/>
  <c r="BC167" i="6" s="1"/>
  <c r="BC169" i="6" s="1"/>
  <c r="BC168" i="6" s="1"/>
  <c r="BD167" i="6" s="1"/>
  <c r="BD169" i="6" s="1"/>
  <c r="BD168" i="6" s="1"/>
  <c r="BE167" i="6" s="1"/>
  <c r="BE169" i="6" s="1"/>
  <c r="BE168" i="6" s="1"/>
  <c r="BF167" i="6" s="1"/>
  <c r="AW157" i="6"/>
  <c r="AW156" i="6" s="1"/>
  <c r="AX155" i="6" s="1"/>
  <c r="AT145" i="6"/>
  <c r="AT144" i="6" s="1"/>
  <c r="AU143" i="6" s="1"/>
  <c r="AU145" i="6" s="1"/>
  <c r="AU144" i="6" s="1"/>
  <c r="AV143" i="6" s="1"/>
  <c r="AV145" i="6" s="1"/>
  <c r="AV144" i="6" s="1"/>
  <c r="AW143" i="6" s="1"/>
  <c r="AW145" i="6" s="1"/>
  <c r="AW144" i="6" s="1"/>
  <c r="AX143" i="6" s="1"/>
  <c r="AO133" i="6"/>
  <c r="AO132" i="6" s="1"/>
  <c r="AP131" i="6" s="1"/>
  <c r="AK121" i="6"/>
  <c r="AK120" i="6" s="1"/>
  <c r="AL119" i="6" s="1"/>
  <c r="AG109" i="6"/>
  <c r="AG108" i="6" s="1"/>
  <c r="AH107" i="6" s="1"/>
  <c r="AH109" i="6" s="1"/>
  <c r="AH108" i="6" s="1"/>
  <c r="AI107" i="6" s="1"/>
  <c r="AI109" i="6" s="1"/>
  <c r="AI108" i="6" s="1"/>
  <c r="AJ107" i="6" s="1"/>
  <c r="AF97" i="6"/>
  <c r="AF96" i="6" s="1"/>
  <c r="AG95" i="6" s="1"/>
  <c r="AG97" i="6" s="1"/>
  <c r="AG96" i="6" s="1"/>
  <c r="AH95" i="6" s="1"/>
  <c r="AH97" i="6" s="1"/>
  <c r="AH96" i="6" s="1"/>
  <c r="AI95" i="6" s="1"/>
  <c r="AI97" i="6" s="1"/>
  <c r="AI96" i="6" s="1"/>
  <c r="AJ95" i="6" s="1"/>
  <c r="AB85" i="6"/>
  <c r="AB84" i="6" s="1"/>
  <c r="AC83" i="6" s="1"/>
  <c r="AC85" i="6" s="1"/>
  <c r="AC84" i="6" s="1"/>
  <c r="AD83" i="6" s="1"/>
  <c r="AD85" i="6" s="1"/>
  <c r="AD84" i="6" s="1"/>
  <c r="AE83" i="6" s="1"/>
  <c r="AE85" i="6" s="1"/>
  <c r="AE84" i="6" s="1"/>
  <c r="AF83" i="6" s="1"/>
  <c r="X73" i="6"/>
  <c r="X72" i="6" s="1"/>
  <c r="Y71" i="6" s="1"/>
  <c r="T61" i="6"/>
  <c r="T60" i="6" s="1"/>
  <c r="U59" i="6" s="1"/>
  <c r="U61" i="6" s="1"/>
  <c r="U60" i="6" s="1"/>
  <c r="V59" i="6" s="1"/>
  <c r="V61" i="6" s="1"/>
  <c r="V60" i="6" s="1"/>
  <c r="W59" i="6" s="1"/>
  <c r="W61" i="6" s="1"/>
  <c r="W60" i="6" s="1"/>
  <c r="X59" i="6" s="1"/>
  <c r="L46" i="6"/>
  <c r="L45" i="6" s="1"/>
  <c r="M44" i="6" s="1"/>
  <c r="M46" i="6" s="1"/>
  <c r="M45" i="6" s="1"/>
  <c r="N44" i="6" s="1"/>
  <c r="N46" i="6" s="1"/>
  <c r="N45" i="6" s="1"/>
  <c r="O44" i="6" s="1"/>
  <c r="O46" i="6" s="1"/>
  <c r="O45" i="6" s="1"/>
  <c r="P44" i="6" s="1"/>
  <c r="P46" i="6" s="1"/>
  <c r="P45" i="6" s="1"/>
  <c r="Q44" i="6" s="1"/>
  <c r="Q46" i="6" s="1"/>
  <c r="Q45" i="6" s="1"/>
  <c r="R44" i="6" s="1"/>
  <c r="R46" i="6" s="1"/>
  <c r="R45" i="6" s="1"/>
  <c r="S44" i="6" s="1"/>
  <c r="S46" i="6" s="1"/>
  <c r="S45" i="6" s="1"/>
  <c r="T44" i="6" s="1"/>
  <c r="CH262" i="6"/>
  <c r="CH261" i="6" s="1"/>
  <c r="CI260" i="6" s="1"/>
  <c r="CI262" i="6" s="1"/>
  <c r="CI261" i="6" s="1"/>
  <c r="CJ260" i="6" s="1"/>
  <c r="CD250" i="6"/>
  <c r="CD249" i="6" s="1"/>
  <c r="CE248" i="6" s="1"/>
  <c r="CE250" i="6" s="1"/>
  <c r="CE249" i="6" s="1"/>
  <c r="CF248" i="6" s="1"/>
  <c r="BX238" i="6"/>
  <c r="BX237" i="6" s="1"/>
  <c r="BY236" i="6" s="1"/>
  <c r="BY238" i="6" s="1"/>
  <c r="BY237" i="6" s="1"/>
  <c r="BZ236" i="6" s="1"/>
  <c r="BZ238" i="6" s="1"/>
  <c r="BZ237" i="6" s="1"/>
  <c r="CA236" i="6" s="1"/>
  <c r="CA238" i="6" s="1"/>
  <c r="CA237" i="6" s="1"/>
  <c r="CB236" i="6" s="1"/>
  <c r="BT226" i="6"/>
  <c r="BT225" i="6" s="1"/>
  <c r="BU224" i="6" s="1"/>
  <c r="BU226" i="6" s="1"/>
  <c r="BU225" i="6" s="1"/>
  <c r="BV224" i="6" s="1"/>
  <c r="BV226" i="6" s="1"/>
  <c r="BV225" i="6" s="1"/>
  <c r="BW224" i="6" s="1"/>
  <c r="BW226" i="6" s="1"/>
  <c r="BW225" i="6" s="1"/>
  <c r="BX224" i="6" s="1"/>
  <c r="BP214" i="6"/>
  <c r="BP213" i="6" s="1"/>
  <c r="BQ212" i="6" s="1"/>
  <c r="BQ214" i="6" s="1"/>
  <c r="BQ213" i="6" s="1"/>
  <c r="BR212" i="6" s="1"/>
  <c r="BR214" i="6" s="1"/>
  <c r="BR213" i="6" s="1"/>
  <c r="BS212" i="6" s="1"/>
  <c r="BS214" i="6" s="1"/>
  <c r="BS213" i="6" s="1"/>
  <c r="BT212" i="6" s="1"/>
  <c r="BL202" i="6"/>
  <c r="BL201" i="6" s="1"/>
  <c r="BM200" i="6" s="1"/>
  <c r="BM202" i="6" s="1"/>
  <c r="BM201" i="6" s="1"/>
  <c r="BN200" i="6" s="1"/>
  <c r="BN202" i="6" s="1"/>
  <c r="BN201" i="6" s="1"/>
  <c r="BO200" i="6" s="1"/>
  <c r="BO202" i="6" s="1"/>
  <c r="BO201" i="6" s="1"/>
  <c r="BP200" i="6" s="1"/>
  <c r="BH190" i="6"/>
  <c r="BH189" i="6" s="1"/>
  <c r="BI188" i="6" s="1"/>
  <c r="BI190" i="6" s="1"/>
  <c r="BI189" i="6" s="1"/>
  <c r="BJ188" i="6" s="1"/>
  <c r="BJ190" i="6" s="1"/>
  <c r="BJ189" i="6" s="1"/>
  <c r="BK188" i="6" s="1"/>
  <c r="BK190" i="6" s="1"/>
  <c r="BK189" i="6" s="1"/>
  <c r="BL188" i="6" s="1"/>
  <c r="BD178" i="6"/>
  <c r="BD177" i="6" s="1"/>
  <c r="BE176" i="6" s="1"/>
  <c r="BE178" i="6" s="1"/>
  <c r="BE177" i="6" s="1"/>
  <c r="BF176" i="6" s="1"/>
  <c r="BF178" i="6" s="1"/>
  <c r="BF177" i="6" s="1"/>
  <c r="BG176" i="6" s="1"/>
  <c r="AZ166" i="6"/>
  <c r="AZ165" i="6" s="1"/>
  <c r="BA164" i="6" s="1"/>
  <c r="BA166" i="6" s="1"/>
  <c r="BA165" i="6" s="1"/>
  <c r="BB164" i="6" s="1"/>
  <c r="AX154" i="6"/>
  <c r="AX153" i="6" s="1"/>
  <c r="AY152" i="6" s="1"/>
  <c r="AT142" i="6"/>
  <c r="AT141" i="6" s="1"/>
  <c r="AU140" i="6" s="1"/>
  <c r="AN130" i="6"/>
  <c r="AN129" i="6" s="1"/>
  <c r="AO128" i="6" s="1"/>
  <c r="AO130" i="6" s="1"/>
  <c r="AO129" i="6" s="1"/>
  <c r="AP128" i="6" s="1"/>
  <c r="AJ118" i="6"/>
  <c r="AJ117" i="6" s="1"/>
  <c r="AK116" i="6" s="1"/>
  <c r="AK118" i="6" s="1"/>
  <c r="AK117" i="6" s="1"/>
  <c r="AL116" i="6" s="1"/>
  <c r="AL118" i="6" s="1"/>
  <c r="AL117" i="6" s="1"/>
  <c r="AM116" i="6" s="1"/>
  <c r="AM118" i="6" s="1"/>
  <c r="AM117" i="6" s="1"/>
  <c r="AN116" i="6" s="1"/>
  <c r="AF106" i="6"/>
  <c r="AF105" i="6" s="1"/>
  <c r="AG104" i="6" s="1"/>
  <c r="AG106" i="6" s="1"/>
  <c r="AG105" i="6" s="1"/>
  <c r="AH104" i="6" s="1"/>
  <c r="AH106" i="6" s="1"/>
  <c r="AH105" i="6" s="1"/>
  <c r="AI104" i="6" s="1"/>
  <c r="AI106" i="6" s="1"/>
  <c r="AI105" i="6" s="1"/>
  <c r="AJ104" i="6" s="1"/>
  <c r="AB94" i="6"/>
  <c r="AB93" i="6" s="1"/>
  <c r="AC92" i="6" s="1"/>
  <c r="AC94" i="6" s="1"/>
  <c r="AC93" i="6" s="1"/>
  <c r="AD92" i="6" s="1"/>
  <c r="AD94" i="6" s="1"/>
  <c r="AD93" i="6" s="1"/>
  <c r="AE92" i="6" s="1"/>
  <c r="AE94" i="6" s="1"/>
  <c r="AE93" i="6" s="1"/>
  <c r="AF92" i="6" s="1"/>
  <c r="X82" i="6"/>
  <c r="X81" i="6" s="1"/>
  <c r="Y80" i="6" s="1"/>
  <c r="Y82" i="6" s="1"/>
  <c r="Y81" i="6" s="1"/>
  <c r="Z80" i="6" s="1"/>
  <c r="Z82" i="6" s="1"/>
  <c r="Z81" i="6" s="1"/>
  <c r="AA80" i="6" s="1"/>
  <c r="AA82" i="6" s="1"/>
  <c r="AA81" i="6" s="1"/>
  <c r="AB80" i="6" s="1"/>
  <c r="T70" i="6"/>
  <c r="T69" i="6" s="1"/>
  <c r="U68" i="6" s="1"/>
  <c r="U70" i="6" s="1"/>
  <c r="U69" i="6" s="1"/>
  <c r="V68" i="6" s="1"/>
  <c r="V70" i="6" s="1"/>
  <c r="V69" i="6" s="1"/>
  <c r="W68" i="6" s="1"/>
  <c r="W70" i="6" s="1"/>
  <c r="W69" i="6" s="1"/>
  <c r="X68" i="6" s="1"/>
  <c r="P58" i="6"/>
  <c r="P57" i="6" s="1"/>
  <c r="Q56" i="6" s="1"/>
  <c r="Q58" i="6" s="1"/>
  <c r="Q57" i="6" s="1"/>
  <c r="R56" i="6" s="1"/>
  <c r="R58" i="6" s="1"/>
  <c r="R57" i="6" s="1"/>
  <c r="S56" i="6" s="1"/>
  <c r="S58" i="6" s="1"/>
  <c r="S57" i="6" s="1"/>
  <c r="T56" i="6" s="1"/>
  <c r="CD297" i="6"/>
  <c r="CD296" i="6"/>
  <c r="CE295" i="6" s="1"/>
  <c r="BW308" i="1"/>
  <c r="BX307" i="1" s="1"/>
  <c r="CB295" i="8"/>
  <c r="CB294" i="8"/>
  <c r="CA296" i="8"/>
  <c r="CA288" i="8" s="1"/>
  <c r="AT32" i="8"/>
  <c r="AT31" i="8" s="1"/>
  <c r="AU30" i="8" s="1"/>
  <c r="BW32" i="8"/>
  <c r="BW31" i="8" s="1"/>
  <c r="BX30" i="8" s="1"/>
  <c r="K18" i="1"/>
  <c r="J21" i="1"/>
  <c r="K283" i="6"/>
  <c r="K285" i="6" s="1"/>
  <c r="J43" i="6"/>
  <c r="J270" i="6" s="1"/>
  <c r="J277" i="6" s="1"/>
  <c r="CG264" i="6" l="1"/>
  <c r="CH263" i="6" s="1"/>
  <c r="CH265" i="6" s="1"/>
  <c r="CH264" i="6" s="1"/>
  <c r="CI263" i="6" s="1"/>
  <c r="CI265" i="6" s="1"/>
  <c r="CI264" i="6" s="1"/>
  <c r="CJ263" i="6" s="1"/>
  <c r="CJ265" i="6" s="1"/>
  <c r="CJ264" i="6" s="1"/>
  <c r="CK263" i="6" s="1"/>
  <c r="CK265" i="6" s="1"/>
  <c r="CK264" i="6" s="1"/>
  <c r="CL263" i="6" s="1"/>
  <c r="CI268" i="6"/>
  <c r="CI267" i="6" s="1"/>
  <c r="CJ266" i="6" s="1"/>
  <c r="I5" i="26"/>
  <c r="O9" i="28"/>
  <c r="K48" i="1"/>
  <c r="K50" i="1" s="1"/>
  <c r="K49" i="1" s="1"/>
  <c r="L48" i="1" s="1"/>
  <c r="L50" i="1" s="1"/>
  <c r="L49" i="1" s="1"/>
  <c r="M48" i="1" s="1"/>
  <c r="M50" i="1" s="1"/>
  <c r="M49" i="1" s="1"/>
  <c r="N48" i="1" s="1"/>
  <c r="N50" i="1" s="1"/>
  <c r="N49" i="1" s="1"/>
  <c r="O48" i="1" s="1"/>
  <c r="O50" i="1" s="1"/>
  <c r="O49" i="1" s="1"/>
  <c r="P48" i="1" s="1"/>
  <c r="P50" i="1" s="1"/>
  <c r="P49" i="1" s="1"/>
  <c r="Q48" i="1" s="1"/>
  <c r="Q50" i="1" s="1"/>
  <c r="Q49" i="1" s="1"/>
  <c r="R48" i="1" s="1"/>
  <c r="R50" i="1" s="1"/>
  <c r="R49" i="1" s="1"/>
  <c r="S48" i="1" s="1"/>
  <c r="S50" i="1" s="1"/>
  <c r="S49" i="1" s="1"/>
  <c r="T48" i="1" s="1"/>
  <c r="T50" i="1" s="1"/>
  <c r="T49" i="1" s="1"/>
  <c r="U48" i="1" s="1"/>
  <c r="U50" i="1" s="1"/>
  <c r="U49" i="1" s="1"/>
  <c r="V48" i="1" s="1"/>
  <c r="V50" i="1" s="1"/>
  <c r="V49" i="1" s="1"/>
  <c r="W48" i="1" s="1"/>
  <c r="W50" i="1" s="1"/>
  <c r="W49" i="1" s="1"/>
  <c r="X48" i="1" s="1"/>
  <c r="J303" i="1"/>
  <c r="M47" i="6"/>
  <c r="BG178" i="6"/>
  <c r="BG177" i="6" s="1"/>
  <c r="BH176" i="6" s="1"/>
  <c r="Y73" i="6"/>
  <c r="Y72" i="6" s="1"/>
  <c r="Z71" i="6" s="1"/>
  <c r="Z73" i="6" s="1"/>
  <c r="Z72" i="6" s="1"/>
  <c r="AA71" i="6" s="1"/>
  <c r="AA73" i="6" s="1"/>
  <c r="AA72" i="6" s="1"/>
  <c r="AB71" i="6" s="1"/>
  <c r="T64" i="6"/>
  <c r="T63" i="6" s="1"/>
  <c r="U62" i="6" s="1"/>
  <c r="U64" i="6" s="1"/>
  <c r="U63" i="6" s="1"/>
  <c r="V62" i="6" s="1"/>
  <c r="V64" i="6" s="1"/>
  <c r="V63" i="6" s="1"/>
  <c r="W62" i="6" s="1"/>
  <c r="W64" i="6" s="1"/>
  <c r="W63" i="6" s="1"/>
  <c r="X62" i="6" s="1"/>
  <c r="BL196" i="6"/>
  <c r="BL195" i="6" s="1"/>
  <c r="BM194" i="6" s="1"/>
  <c r="BM196" i="6" s="1"/>
  <c r="BM195" i="6" s="1"/>
  <c r="BN194" i="6" s="1"/>
  <c r="X79" i="6"/>
  <c r="X78" i="6" s="1"/>
  <c r="Y77" i="6" s="1"/>
  <c r="AY154" i="6"/>
  <c r="AY153" i="6" s="1"/>
  <c r="AZ152" i="6" s="1"/>
  <c r="CF250" i="6"/>
  <c r="CF249" i="6" s="1"/>
  <c r="CG248" i="6" s="1"/>
  <c r="CG250" i="6" s="1"/>
  <c r="CG249" i="6" s="1"/>
  <c r="CH248" i="6" s="1"/>
  <c r="AL121" i="6"/>
  <c r="AL120" i="6" s="1"/>
  <c r="AM119" i="6" s="1"/>
  <c r="AM121" i="6" s="1"/>
  <c r="AM120" i="6" s="1"/>
  <c r="AN119" i="6" s="1"/>
  <c r="AX157" i="6"/>
  <c r="AX156" i="6" s="1"/>
  <c r="AY155" i="6" s="1"/>
  <c r="AY157" i="6" s="1"/>
  <c r="AY156" i="6" s="1"/>
  <c r="AZ155" i="6" s="1"/>
  <c r="AZ157" i="6" s="1"/>
  <c r="AZ156" i="6" s="1"/>
  <c r="BA155" i="6" s="1"/>
  <c r="BA157" i="6" s="1"/>
  <c r="BA156" i="6" s="1"/>
  <c r="BB155" i="6" s="1"/>
  <c r="BL193" i="6"/>
  <c r="BL192" i="6" s="1"/>
  <c r="BM191" i="6" s="1"/>
  <c r="BM193" i="6" s="1"/>
  <c r="BM192" i="6" s="1"/>
  <c r="BN191" i="6" s="1"/>
  <c r="BN193" i="6" s="1"/>
  <c r="BN192" i="6" s="1"/>
  <c r="BO191" i="6" s="1"/>
  <c r="BO193" i="6" s="1"/>
  <c r="BO192" i="6" s="1"/>
  <c r="BP191" i="6" s="1"/>
  <c r="CL265" i="6"/>
  <c r="CL264" i="6" s="1"/>
  <c r="CM263" i="6" s="1"/>
  <c r="X76" i="6"/>
  <c r="X75" i="6" s="1"/>
  <c r="Y74" i="6" s="1"/>
  <c r="Y76" i="6" s="1"/>
  <c r="Y75" i="6" s="1"/>
  <c r="Z74" i="6" s="1"/>
  <c r="Z76" i="6" s="1"/>
  <c r="Z75" i="6" s="1"/>
  <c r="AA74" i="6" s="1"/>
  <c r="AA76" i="6" s="1"/>
  <c r="AA75" i="6" s="1"/>
  <c r="AB74" i="6" s="1"/>
  <c r="AR136" i="6"/>
  <c r="AR135" i="6" s="1"/>
  <c r="AS134" i="6" s="1"/>
  <c r="AS136" i="6" s="1"/>
  <c r="AS135" i="6" s="1"/>
  <c r="AT134" i="6" s="1"/>
  <c r="BP208" i="6"/>
  <c r="BP207" i="6" s="1"/>
  <c r="BQ206" i="6" s="1"/>
  <c r="AC91" i="6"/>
  <c r="AC90" i="6" s="1"/>
  <c r="AD89" i="6" s="1"/>
  <c r="AD91" i="6" s="1"/>
  <c r="AD90" i="6" s="1"/>
  <c r="AE89" i="6" s="1"/>
  <c r="AE91" i="6" s="1"/>
  <c r="AE90" i="6" s="1"/>
  <c r="AF89" i="6" s="1"/>
  <c r="BD175" i="6"/>
  <c r="BD174" i="6" s="1"/>
  <c r="BE173" i="6" s="1"/>
  <c r="BE175" i="6" s="1"/>
  <c r="BE174" i="6" s="1"/>
  <c r="BF173" i="6" s="1"/>
  <c r="AJ106" i="6"/>
  <c r="AJ105" i="6" s="1"/>
  <c r="AK104" i="6" s="1"/>
  <c r="AK106" i="6" s="1"/>
  <c r="AK105" i="6" s="1"/>
  <c r="AL104" i="6" s="1"/>
  <c r="AL106" i="6" s="1"/>
  <c r="AL105" i="6" s="1"/>
  <c r="AM104" i="6" s="1"/>
  <c r="AM106" i="6" s="1"/>
  <c r="AM105" i="6" s="1"/>
  <c r="AN104" i="6" s="1"/>
  <c r="AJ109" i="6"/>
  <c r="AJ108" i="6" s="1"/>
  <c r="AK107" i="6" s="1"/>
  <c r="AK109" i="6" s="1"/>
  <c r="AK108" i="6" s="1"/>
  <c r="AL107" i="6" s="1"/>
  <c r="AL109" i="6" s="1"/>
  <c r="AL108" i="6" s="1"/>
  <c r="AM107" i="6" s="1"/>
  <c r="AM109" i="6" s="1"/>
  <c r="AM108" i="6" s="1"/>
  <c r="AN107" i="6" s="1"/>
  <c r="AZ160" i="6"/>
  <c r="AZ159" i="6" s="1"/>
  <c r="BA158" i="6" s="1"/>
  <c r="BA160" i="6" s="1"/>
  <c r="BA159" i="6" s="1"/>
  <c r="BB158" i="6" s="1"/>
  <c r="T58" i="6"/>
  <c r="T57" i="6" s="1"/>
  <c r="U56" i="6" s="1"/>
  <c r="BX226" i="6"/>
  <c r="BX225" i="6" s="1"/>
  <c r="BY224" i="6" s="1"/>
  <c r="BY226" i="6" s="1"/>
  <c r="BY225" i="6" s="1"/>
  <c r="BZ224" i="6" s="1"/>
  <c r="BZ226" i="6" s="1"/>
  <c r="BZ225" i="6" s="1"/>
  <c r="CA224" i="6" s="1"/>
  <c r="CA226" i="6" s="1"/>
  <c r="CA225" i="6" s="1"/>
  <c r="CB224" i="6" s="1"/>
  <c r="BF169" i="6"/>
  <c r="BF168" i="6" s="1"/>
  <c r="BG167" i="6" s="1"/>
  <c r="BG169" i="6" s="1"/>
  <c r="BG168" i="6" s="1"/>
  <c r="BH167" i="6" s="1"/>
  <c r="BH169" i="6" s="1"/>
  <c r="BH168" i="6" s="1"/>
  <c r="BI167" i="6" s="1"/>
  <c r="BI169" i="6" s="1"/>
  <c r="BI168" i="6" s="1"/>
  <c r="BJ167" i="6" s="1"/>
  <c r="BP205" i="6"/>
  <c r="BP204" i="6" s="1"/>
  <c r="BQ203" i="6" s="1"/>
  <c r="BQ205" i="6" s="1"/>
  <c r="BQ204" i="6" s="1"/>
  <c r="BR203" i="6" s="1"/>
  <c r="BR205" i="6" s="1"/>
  <c r="BR204" i="6" s="1"/>
  <c r="BS203" i="6" s="1"/>
  <c r="BS205" i="6" s="1"/>
  <c r="BS204" i="6" s="1"/>
  <c r="BT203" i="6" s="1"/>
  <c r="CF241" i="6"/>
  <c r="CF240" i="6" s="1"/>
  <c r="CG239" i="6" s="1"/>
  <c r="CG241" i="6" s="1"/>
  <c r="CG240" i="6" s="1"/>
  <c r="CH239" i="6" s="1"/>
  <c r="CH241" i="6" s="1"/>
  <c r="CH240" i="6" s="1"/>
  <c r="CI239" i="6" s="1"/>
  <c r="CI241" i="6" s="1"/>
  <c r="CI240" i="6" s="1"/>
  <c r="CJ239" i="6" s="1"/>
  <c r="AK112" i="6"/>
  <c r="AK111" i="6" s="1"/>
  <c r="AL110" i="6" s="1"/>
  <c r="AL112" i="6" s="1"/>
  <c r="AL111" i="6" s="1"/>
  <c r="AM110" i="6" s="1"/>
  <c r="AM112" i="6" s="1"/>
  <c r="AM111" i="6" s="1"/>
  <c r="AN110" i="6" s="1"/>
  <c r="AU142" i="6"/>
  <c r="AU141" i="6" s="1"/>
  <c r="AV140" i="6" s="1"/>
  <c r="AX145" i="6"/>
  <c r="AX144" i="6" s="1"/>
  <c r="AY143" i="6" s="1"/>
  <c r="BX232" i="6"/>
  <c r="BX231" i="6" s="1"/>
  <c r="BY230" i="6" s="1"/>
  <c r="AJ115" i="6"/>
  <c r="AJ114" i="6" s="1"/>
  <c r="AK113" i="6" s="1"/>
  <c r="AK115" i="6" s="1"/>
  <c r="AK114" i="6" s="1"/>
  <c r="AL113" i="6" s="1"/>
  <c r="AL115" i="6" s="1"/>
  <c r="AL114" i="6" s="1"/>
  <c r="AM113" i="6" s="1"/>
  <c r="AM115" i="6" s="1"/>
  <c r="AM114" i="6" s="1"/>
  <c r="AN113" i="6" s="1"/>
  <c r="AF94" i="6"/>
  <c r="AF93" i="6" s="1"/>
  <c r="AG92" i="6" s="1"/>
  <c r="AP130" i="6"/>
  <c r="AP129" i="6" s="1"/>
  <c r="AQ128" i="6" s="1"/>
  <c r="BP202" i="6"/>
  <c r="BP201" i="6" s="1"/>
  <c r="BQ200" i="6" s="1"/>
  <c r="AJ97" i="6"/>
  <c r="AJ96" i="6" s="1"/>
  <c r="AK95" i="6" s="1"/>
  <c r="BT217" i="6"/>
  <c r="BT216" i="6" s="1"/>
  <c r="BU215" i="6" s="1"/>
  <c r="BU217" i="6" s="1"/>
  <c r="BU216" i="6" s="1"/>
  <c r="BV215" i="6" s="1"/>
  <c r="BV217" i="6" s="1"/>
  <c r="BV216" i="6" s="1"/>
  <c r="BW215" i="6" s="1"/>
  <c r="BW217" i="6" s="1"/>
  <c r="BW216" i="6" s="1"/>
  <c r="BX215" i="6" s="1"/>
  <c r="BJ184" i="6"/>
  <c r="BJ183" i="6" s="1"/>
  <c r="BK182" i="6" s="1"/>
  <c r="BK184" i="6" s="1"/>
  <c r="BK183" i="6" s="1"/>
  <c r="BL182" i="6" s="1"/>
  <c r="CH256" i="6"/>
  <c r="CH255" i="6" s="1"/>
  <c r="CI254" i="6" s="1"/>
  <c r="AP133" i="6"/>
  <c r="AP132" i="6" s="1"/>
  <c r="AQ131" i="6" s="1"/>
  <c r="AQ133" i="6" s="1"/>
  <c r="AQ132" i="6" s="1"/>
  <c r="AR131" i="6" s="1"/>
  <c r="AR133" i="6" s="1"/>
  <c r="AR132" i="6" s="1"/>
  <c r="AS131" i="6" s="1"/>
  <c r="AS133" i="6" s="1"/>
  <c r="AS132" i="6" s="1"/>
  <c r="AT131" i="6" s="1"/>
  <c r="BX229" i="6"/>
  <c r="BX228" i="6" s="1"/>
  <c r="BY227" i="6" s="1"/>
  <c r="BY229" i="6" s="1"/>
  <c r="BY228" i="6" s="1"/>
  <c r="BZ227" i="6" s="1"/>
  <c r="BZ229" i="6" s="1"/>
  <c r="BZ228" i="6" s="1"/>
  <c r="CA227" i="6" s="1"/>
  <c r="CA229" i="6" s="1"/>
  <c r="CA228" i="6" s="1"/>
  <c r="CB227" i="6" s="1"/>
  <c r="P52" i="6"/>
  <c r="P51" i="6" s="1"/>
  <c r="Q50" i="6" s="1"/>
  <c r="Q52" i="6" s="1"/>
  <c r="Q51" i="6" s="1"/>
  <c r="R50" i="6" s="1"/>
  <c r="R52" i="6" s="1"/>
  <c r="R51" i="6" s="1"/>
  <c r="S50" i="6" s="1"/>
  <c r="S52" i="6" s="1"/>
  <c r="S51" i="6" s="1"/>
  <c r="T50" i="6" s="1"/>
  <c r="AF100" i="6"/>
  <c r="AF99" i="6" s="1"/>
  <c r="AG98" i="6" s="1"/>
  <c r="AG100" i="6" s="1"/>
  <c r="AG99" i="6" s="1"/>
  <c r="AH98" i="6" s="1"/>
  <c r="AH100" i="6" s="1"/>
  <c r="AH99" i="6" s="1"/>
  <c r="AI98" i="6" s="1"/>
  <c r="AI100" i="6" s="1"/>
  <c r="AI99" i="6" s="1"/>
  <c r="AJ98" i="6" s="1"/>
  <c r="AN124" i="6"/>
  <c r="AN123" i="6" s="1"/>
  <c r="AO122" i="6" s="1"/>
  <c r="AO124" i="6" s="1"/>
  <c r="AO123" i="6" s="1"/>
  <c r="AP122" i="6" s="1"/>
  <c r="BD172" i="6"/>
  <c r="BD171" i="6" s="1"/>
  <c r="BE170" i="6" s="1"/>
  <c r="BE172" i="6" s="1"/>
  <c r="BE171" i="6" s="1"/>
  <c r="BF170" i="6" s="1"/>
  <c r="BT220" i="6"/>
  <c r="BT219" i="6" s="1"/>
  <c r="BU218" i="6" s="1"/>
  <c r="CD244" i="6"/>
  <c r="CD243" i="6" s="1"/>
  <c r="CE242" i="6" s="1"/>
  <c r="Q55" i="6"/>
  <c r="Q54" i="6" s="1"/>
  <c r="R53" i="6" s="1"/>
  <c r="AG103" i="6"/>
  <c r="AG102" i="6" s="1"/>
  <c r="AH101" i="6" s="1"/>
  <c r="AN127" i="6"/>
  <c r="AN126" i="6" s="1"/>
  <c r="AO125" i="6" s="1"/>
  <c r="AO127" i="6" s="1"/>
  <c r="AO126" i="6" s="1"/>
  <c r="AP125" i="6" s="1"/>
  <c r="AV151" i="6"/>
  <c r="AV150" i="6" s="1"/>
  <c r="AW149" i="6" s="1"/>
  <c r="AW151" i="6" s="1"/>
  <c r="AW150" i="6" s="1"/>
  <c r="AX149" i="6" s="1"/>
  <c r="BP199" i="6"/>
  <c r="BP198" i="6" s="1"/>
  <c r="BQ197" i="6" s="1"/>
  <c r="BU223" i="6"/>
  <c r="BU222" i="6" s="1"/>
  <c r="BV221" i="6" s="1"/>
  <c r="BV223" i="6" s="1"/>
  <c r="BV222" i="6" s="1"/>
  <c r="BW221" i="6" s="1"/>
  <c r="BW223" i="6" s="1"/>
  <c r="BW222" i="6" s="1"/>
  <c r="BX221" i="6" s="1"/>
  <c r="CH259" i="6"/>
  <c r="CH258" i="6" s="1"/>
  <c r="CI257" i="6" s="1"/>
  <c r="CI259" i="6" s="1"/>
  <c r="CI258" i="6" s="1"/>
  <c r="CJ257" i="6" s="1"/>
  <c r="CJ259" i="6" s="1"/>
  <c r="CJ258" i="6" s="1"/>
  <c r="CK257" i="6" s="1"/>
  <c r="CK259" i="6" s="1"/>
  <c r="CK258" i="6" s="1"/>
  <c r="CL257" i="6" s="1"/>
  <c r="U67" i="6"/>
  <c r="U66" i="6" s="1"/>
  <c r="V65" i="6" s="1"/>
  <c r="V67" i="6" s="1"/>
  <c r="V66" i="6" s="1"/>
  <c r="W65" i="6" s="1"/>
  <c r="W67" i="6" s="1"/>
  <c r="W66" i="6" s="1"/>
  <c r="X65" i="6" s="1"/>
  <c r="AT139" i="6"/>
  <c r="AT138" i="6" s="1"/>
  <c r="AU137" i="6" s="1"/>
  <c r="AU139" i="6" s="1"/>
  <c r="AU138" i="6" s="1"/>
  <c r="AV137" i="6" s="1"/>
  <c r="AZ163" i="6"/>
  <c r="AZ162" i="6" s="1"/>
  <c r="BA161" i="6" s="1"/>
  <c r="BA163" i="6" s="1"/>
  <c r="BA162" i="6" s="1"/>
  <c r="BB161" i="6" s="1"/>
  <c r="BL187" i="6"/>
  <c r="BL186" i="6" s="1"/>
  <c r="BM185" i="6" s="1"/>
  <c r="BQ211" i="6"/>
  <c r="BQ210" i="6" s="1"/>
  <c r="BR209" i="6" s="1"/>
  <c r="BR211" i="6" s="1"/>
  <c r="BR210" i="6" s="1"/>
  <c r="BS209" i="6" s="1"/>
  <c r="BS211" i="6" s="1"/>
  <c r="BS210" i="6" s="1"/>
  <c r="BT209" i="6" s="1"/>
  <c r="BY235" i="6"/>
  <c r="BY234" i="6" s="1"/>
  <c r="BZ233" i="6" s="1"/>
  <c r="BZ235" i="6" s="1"/>
  <c r="BZ234" i="6" s="1"/>
  <c r="CA233" i="6" s="1"/>
  <c r="CA235" i="6" s="1"/>
  <c r="CA234" i="6" s="1"/>
  <c r="CB233" i="6" s="1"/>
  <c r="CD247" i="6"/>
  <c r="CD246" i="6" s="1"/>
  <c r="CE245" i="6" s="1"/>
  <c r="CE247" i="6" s="1"/>
  <c r="CE246" i="6" s="1"/>
  <c r="CF245" i="6" s="1"/>
  <c r="CF247" i="6" s="1"/>
  <c r="CF246" i="6" s="1"/>
  <c r="CG245" i="6" s="1"/>
  <c r="CG247" i="6" s="1"/>
  <c r="CG246" i="6" s="1"/>
  <c r="CH245" i="6" s="1"/>
  <c r="X70" i="6"/>
  <c r="X69" i="6" s="1"/>
  <c r="Y68" i="6" s="1"/>
  <c r="AN118" i="6"/>
  <c r="AN117" i="6" s="1"/>
  <c r="AO116" i="6" s="1"/>
  <c r="AO118" i="6" s="1"/>
  <c r="AO117" i="6" s="1"/>
  <c r="AP116" i="6" s="1"/>
  <c r="AP118" i="6" s="1"/>
  <c r="AP117" i="6" s="1"/>
  <c r="AQ116" i="6" s="1"/>
  <c r="AQ118" i="6" s="1"/>
  <c r="AQ117" i="6" s="1"/>
  <c r="AR116" i="6" s="1"/>
  <c r="BB166" i="6"/>
  <c r="BB165" i="6" s="1"/>
  <c r="BC164" i="6" s="1"/>
  <c r="BL190" i="6"/>
  <c r="BL189" i="6" s="1"/>
  <c r="BM188" i="6" s="1"/>
  <c r="BT214" i="6"/>
  <c r="BT213" i="6" s="1"/>
  <c r="BU212" i="6" s="1"/>
  <c r="BU214" i="6" s="1"/>
  <c r="BU213" i="6" s="1"/>
  <c r="BV212" i="6" s="1"/>
  <c r="BV214" i="6" s="1"/>
  <c r="BV213" i="6" s="1"/>
  <c r="BW212" i="6" s="1"/>
  <c r="BW214" i="6" s="1"/>
  <c r="BW213" i="6" s="1"/>
  <c r="BX212" i="6" s="1"/>
  <c r="CB238" i="6"/>
  <c r="CB237" i="6" s="1"/>
  <c r="CC236" i="6" s="1"/>
  <c r="CC238" i="6" s="1"/>
  <c r="CC237" i="6" s="1"/>
  <c r="CD236" i="6" s="1"/>
  <c r="CD238" i="6" s="1"/>
  <c r="CD237" i="6" s="1"/>
  <c r="CE236" i="6" s="1"/>
  <c r="CE238" i="6" s="1"/>
  <c r="CE237" i="6" s="1"/>
  <c r="CF236" i="6" s="1"/>
  <c r="CJ262" i="6"/>
  <c r="CJ261" i="6" s="1"/>
  <c r="CK260" i="6" s="1"/>
  <c r="CK262" i="6" s="1"/>
  <c r="CK261" i="6" s="1"/>
  <c r="CL260" i="6" s="1"/>
  <c r="X61" i="6"/>
  <c r="X60" i="6" s="1"/>
  <c r="Y59" i="6" s="1"/>
  <c r="AF85" i="6"/>
  <c r="AF84" i="6" s="1"/>
  <c r="AG83" i="6" s="1"/>
  <c r="BH181" i="6"/>
  <c r="BH180" i="6" s="1"/>
  <c r="BI179" i="6" s="1"/>
  <c r="BI181" i="6" s="1"/>
  <c r="BI180" i="6" s="1"/>
  <c r="BJ179" i="6" s="1"/>
  <c r="BJ181" i="6" s="1"/>
  <c r="BJ180" i="6" s="1"/>
  <c r="BK179" i="6" s="1"/>
  <c r="BK181" i="6" s="1"/>
  <c r="BK180" i="6" s="1"/>
  <c r="BL179" i="6" s="1"/>
  <c r="CH253" i="6"/>
  <c r="CH252" i="6" s="1"/>
  <c r="CI251" i="6" s="1"/>
  <c r="AV148" i="6"/>
  <c r="AV147" i="6" s="1"/>
  <c r="AW146" i="6" s="1"/>
  <c r="AW148" i="6" s="1"/>
  <c r="AW147" i="6" s="1"/>
  <c r="AX146" i="6" s="1"/>
  <c r="AB82" i="6"/>
  <c r="AB81" i="6" s="1"/>
  <c r="AC80" i="6" s="1"/>
  <c r="T46" i="6"/>
  <c r="T45" i="6" s="1"/>
  <c r="U44" i="6" s="1"/>
  <c r="U46" i="6" s="1"/>
  <c r="U45" i="6" s="1"/>
  <c r="V44" i="6" s="1"/>
  <c r="AB88" i="6"/>
  <c r="AB87" i="6" s="1"/>
  <c r="AC86" i="6" s="1"/>
  <c r="AC88" i="6" s="1"/>
  <c r="AC87" i="6" s="1"/>
  <c r="AD86" i="6" s="1"/>
  <c r="AD88" i="6" s="1"/>
  <c r="AD87" i="6" s="1"/>
  <c r="AE86" i="6" s="1"/>
  <c r="AE88" i="6" s="1"/>
  <c r="AE87" i="6" s="1"/>
  <c r="AF86" i="6" s="1"/>
  <c r="BW310" i="1"/>
  <c r="BW302" i="1" s="1"/>
  <c r="CB296" i="8"/>
  <c r="CB288" i="8" s="1"/>
  <c r="CD298" i="6"/>
  <c r="CD290" i="6" s="1"/>
  <c r="CE296" i="6"/>
  <c r="CF295" i="6" s="1"/>
  <c r="CE297" i="6"/>
  <c r="CC293" i="8"/>
  <c r="BX309" i="1"/>
  <c r="BX308" i="1"/>
  <c r="BX32" i="8"/>
  <c r="BX31" i="8" s="1"/>
  <c r="BY30" i="8" s="1"/>
  <c r="BY32" i="8" s="1"/>
  <c r="BY31" i="8" s="1"/>
  <c r="BZ30" i="8" s="1"/>
  <c r="BZ32" i="8" s="1"/>
  <c r="BZ31" i="8" s="1"/>
  <c r="CA30" i="8" s="1"/>
  <c r="CA32" i="8" s="1"/>
  <c r="CA31" i="8" s="1"/>
  <c r="CB30" i="8" s="1"/>
  <c r="AU32" i="8"/>
  <c r="AU31" i="8" s="1"/>
  <c r="AV30" i="8" s="1"/>
  <c r="AV32" i="8" s="1"/>
  <c r="AV31" i="8" s="1"/>
  <c r="AW30" i="8" s="1"/>
  <c r="AW32" i="8" s="1"/>
  <c r="AW31" i="8" s="1"/>
  <c r="AX30" i="8" s="1"/>
  <c r="AX32" i="8" s="1"/>
  <c r="AX31" i="8" s="1"/>
  <c r="AY30" i="8" s="1"/>
  <c r="AY32" i="8" s="1"/>
  <c r="AY31" i="8" s="1"/>
  <c r="AZ30" i="8" s="1"/>
  <c r="AZ32" i="8" s="1"/>
  <c r="AZ31" i="8" s="1"/>
  <c r="BA30" i="8" s="1"/>
  <c r="BA32" i="8" s="1"/>
  <c r="BA31" i="8" s="1"/>
  <c r="BB30" i="8" s="1"/>
  <c r="BB32" i="8" s="1"/>
  <c r="BB31" i="8" s="1"/>
  <c r="BC30" i="8" s="1"/>
  <c r="L18" i="1"/>
  <c r="K21" i="1"/>
  <c r="L283" i="6"/>
  <c r="L285" i="6" s="1"/>
  <c r="J18" i="8"/>
  <c r="J21" i="8" s="1"/>
  <c r="J42" i="6"/>
  <c r="J272" i="6" s="1"/>
  <c r="CJ268" i="6" l="1"/>
  <c r="CJ267" i="6" s="1"/>
  <c r="CK266" i="6" s="1"/>
  <c r="K42" i="8"/>
  <c r="J289" i="8"/>
  <c r="L51" i="1"/>
  <c r="L53" i="1" s="1"/>
  <c r="L52" i="1" s="1"/>
  <c r="M51" i="1" s="1"/>
  <c r="M53" i="1" s="1"/>
  <c r="M52" i="1" s="1"/>
  <c r="N51" i="1" s="1"/>
  <c r="N53" i="1" s="1"/>
  <c r="N52" i="1" s="1"/>
  <c r="O51" i="1" s="1"/>
  <c r="O53" i="1" s="1"/>
  <c r="O52" i="1" s="1"/>
  <c r="P51" i="1" s="1"/>
  <c r="P53" i="1" s="1"/>
  <c r="P52" i="1" s="1"/>
  <c r="Q51" i="1" s="1"/>
  <c r="Q53" i="1" s="1"/>
  <c r="Q52" i="1" s="1"/>
  <c r="R51" i="1" s="1"/>
  <c r="R53" i="1" s="1"/>
  <c r="R52" i="1" s="1"/>
  <c r="S51" i="1" s="1"/>
  <c r="S53" i="1" s="1"/>
  <c r="S52" i="1" s="1"/>
  <c r="T51" i="1" s="1"/>
  <c r="T53" i="1" s="1"/>
  <c r="T52" i="1" s="1"/>
  <c r="U51" i="1" s="1"/>
  <c r="U53" i="1" s="1"/>
  <c r="U52" i="1" s="1"/>
  <c r="V51" i="1" s="1"/>
  <c r="V53" i="1" s="1"/>
  <c r="V52" i="1" s="1"/>
  <c r="W51" i="1" s="1"/>
  <c r="W53" i="1" s="1"/>
  <c r="W52" i="1" s="1"/>
  <c r="X51" i="1" s="1"/>
  <c r="X53" i="1" s="1"/>
  <c r="X52" i="1" s="1"/>
  <c r="Y51" i="1" s="1"/>
  <c r="Y53" i="1" s="1"/>
  <c r="Y52" i="1" s="1"/>
  <c r="Z51" i="1" s="1"/>
  <c r="Z53" i="1" s="1"/>
  <c r="Z52" i="1" s="1"/>
  <c r="K303" i="1"/>
  <c r="X50" i="1"/>
  <c r="X49" i="1" s="1"/>
  <c r="Y48" i="1" s="1"/>
  <c r="Y50" i="1" s="1"/>
  <c r="Y49" i="1" s="1"/>
  <c r="J274" i="6"/>
  <c r="J279" i="6" s="1"/>
  <c r="J273" i="6"/>
  <c r="J278" i="6" s="1"/>
  <c r="M49" i="6"/>
  <c r="CJ241" i="6"/>
  <c r="CJ240" i="6" s="1"/>
  <c r="CK239" i="6" s="1"/>
  <c r="CK241" i="6" s="1"/>
  <c r="CK240" i="6" s="1"/>
  <c r="CL239" i="6" s="1"/>
  <c r="CL241" i="6" s="1"/>
  <c r="CL240" i="6" s="1"/>
  <c r="AN106" i="6"/>
  <c r="AN105" i="6" s="1"/>
  <c r="AO104" i="6" s="1"/>
  <c r="AO106" i="6" s="1"/>
  <c r="AO105" i="6" s="1"/>
  <c r="AP104" i="6" s="1"/>
  <c r="AP106" i="6" s="1"/>
  <c r="AP105" i="6" s="1"/>
  <c r="AQ104" i="6" s="1"/>
  <c r="AQ106" i="6" s="1"/>
  <c r="AQ105" i="6" s="1"/>
  <c r="AR104" i="6" s="1"/>
  <c r="X64" i="6"/>
  <c r="X63" i="6" s="1"/>
  <c r="Y62" i="6" s="1"/>
  <c r="Y64" i="6" s="1"/>
  <c r="Y63" i="6" s="1"/>
  <c r="Z62" i="6" s="1"/>
  <c r="Z64" i="6" s="1"/>
  <c r="Z63" i="6" s="1"/>
  <c r="AA62" i="6" s="1"/>
  <c r="AA64" i="6" s="1"/>
  <c r="AA63" i="6" s="1"/>
  <c r="AB62" i="6" s="1"/>
  <c r="BM190" i="6"/>
  <c r="BM189" i="6" s="1"/>
  <c r="BN188" i="6" s="1"/>
  <c r="BN190" i="6" s="1"/>
  <c r="BN189" i="6" s="1"/>
  <c r="BO188" i="6" s="1"/>
  <c r="BO190" i="6" s="1"/>
  <c r="BO189" i="6" s="1"/>
  <c r="BP188" i="6" s="1"/>
  <c r="BX223" i="6"/>
  <c r="BX222" i="6" s="1"/>
  <c r="BY221" i="6" s="1"/>
  <c r="BY223" i="6" s="1"/>
  <c r="BY222" i="6" s="1"/>
  <c r="BZ221" i="6" s="1"/>
  <c r="BZ223" i="6" s="1"/>
  <c r="BZ222" i="6" s="1"/>
  <c r="CA221" i="6" s="1"/>
  <c r="CA223" i="6" s="1"/>
  <c r="CA222" i="6" s="1"/>
  <c r="CB221" i="6" s="1"/>
  <c r="AH103" i="6"/>
  <c r="AH102" i="6" s="1"/>
  <c r="AI101" i="6" s="1"/>
  <c r="AI103" i="6" s="1"/>
  <c r="AI102" i="6" s="1"/>
  <c r="AJ101" i="6" s="1"/>
  <c r="AN115" i="6"/>
  <c r="AN114" i="6" s="1"/>
  <c r="AO113" i="6" s="1"/>
  <c r="AO115" i="6" s="1"/>
  <c r="AO114" i="6" s="1"/>
  <c r="AP113" i="6" s="1"/>
  <c r="AP115" i="6" s="1"/>
  <c r="AP114" i="6" s="1"/>
  <c r="AQ113" i="6" s="1"/>
  <c r="AQ115" i="6" s="1"/>
  <c r="AQ114" i="6" s="1"/>
  <c r="AR113" i="6" s="1"/>
  <c r="BT205" i="6"/>
  <c r="BT204" i="6" s="1"/>
  <c r="BU203" i="6" s="1"/>
  <c r="U58" i="6"/>
  <c r="U57" i="6" s="1"/>
  <c r="V56" i="6" s="1"/>
  <c r="CM265" i="6"/>
  <c r="CM264" i="6" s="1"/>
  <c r="CN263" i="6" s="1"/>
  <c r="AN121" i="6"/>
  <c r="AN120" i="6" s="1"/>
  <c r="AO119" i="6" s="1"/>
  <c r="Y79" i="6"/>
  <c r="Y78" i="6" s="1"/>
  <c r="Z77" i="6" s="1"/>
  <c r="Z79" i="6" s="1"/>
  <c r="Z78" i="6" s="1"/>
  <c r="AA77" i="6" s="1"/>
  <c r="AA79" i="6" s="1"/>
  <c r="AA78" i="6" s="1"/>
  <c r="AB77" i="6" s="1"/>
  <c r="AG85" i="6"/>
  <c r="AG84" i="6" s="1"/>
  <c r="AH83" i="6" s="1"/>
  <c r="AH85" i="6" s="1"/>
  <c r="AH84" i="6" s="1"/>
  <c r="AI83" i="6" s="1"/>
  <c r="AI85" i="6" s="1"/>
  <c r="AI84" i="6" s="1"/>
  <c r="AJ83" i="6" s="1"/>
  <c r="CF238" i="6"/>
  <c r="CF237" i="6" s="1"/>
  <c r="CG236" i="6" s="1"/>
  <c r="BT211" i="6"/>
  <c r="BT210" i="6" s="1"/>
  <c r="BU209" i="6" s="1"/>
  <c r="BU211" i="6" s="1"/>
  <c r="BU210" i="6" s="1"/>
  <c r="BV209" i="6" s="1"/>
  <c r="BV211" i="6" s="1"/>
  <c r="BV210" i="6" s="1"/>
  <c r="BW209" i="6" s="1"/>
  <c r="BW211" i="6" s="1"/>
  <c r="BW210" i="6" s="1"/>
  <c r="BX209" i="6" s="1"/>
  <c r="X67" i="6"/>
  <c r="X66" i="6" s="1"/>
  <c r="Y65" i="6" s="1"/>
  <c r="Y67" i="6" s="1"/>
  <c r="Y66" i="6" s="1"/>
  <c r="Z65" i="6" s="1"/>
  <c r="BQ199" i="6"/>
  <c r="BQ198" i="6" s="1"/>
  <c r="BR197" i="6" s="1"/>
  <c r="T52" i="6"/>
  <c r="T51" i="6" s="1"/>
  <c r="U50" i="6" s="1"/>
  <c r="U52" i="6" s="1"/>
  <c r="U51" i="6" s="1"/>
  <c r="V50" i="6" s="1"/>
  <c r="V52" i="6" s="1"/>
  <c r="V51" i="6" s="1"/>
  <c r="W50" i="6" s="1"/>
  <c r="W52" i="6" s="1"/>
  <c r="W51" i="6" s="1"/>
  <c r="X50" i="6" s="1"/>
  <c r="AQ130" i="6"/>
  <c r="AQ129" i="6" s="1"/>
  <c r="AR128" i="6" s="1"/>
  <c r="AR130" i="6" s="1"/>
  <c r="AR129" i="6" s="1"/>
  <c r="AS128" i="6" s="1"/>
  <c r="AS130" i="6" s="1"/>
  <c r="AS129" i="6" s="1"/>
  <c r="AT128" i="6" s="1"/>
  <c r="BB160" i="6"/>
  <c r="BB159" i="6" s="1"/>
  <c r="BC158" i="6" s="1"/>
  <c r="BC160" i="6" s="1"/>
  <c r="BC159" i="6" s="1"/>
  <c r="BD158" i="6" s="1"/>
  <c r="BD160" i="6" s="1"/>
  <c r="BD159" i="6" s="1"/>
  <c r="BE158" i="6" s="1"/>
  <c r="BE160" i="6" s="1"/>
  <c r="BE159" i="6" s="1"/>
  <c r="BF158" i="6" s="1"/>
  <c r="AT136" i="6"/>
  <c r="AT135" i="6" s="1"/>
  <c r="AU134" i="6" s="1"/>
  <c r="AU136" i="6" s="1"/>
  <c r="AU135" i="6" s="1"/>
  <c r="AV134" i="6" s="1"/>
  <c r="AV136" i="6" s="1"/>
  <c r="AV135" i="6" s="1"/>
  <c r="AW134" i="6" s="1"/>
  <c r="AW136" i="6" s="1"/>
  <c r="AW135" i="6" s="1"/>
  <c r="AX134" i="6" s="1"/>
  <c r="CH250" i="6"/>
  <c r="CH249" i="6" s="1"/>
  <c r="CI248" i="6" s="1"/>
  <c r="CI250" i="6" s="1"/>
  <c r="CI249" i="6" s="1"/>
  <c r="CJ248" i="6" s="1"/>
  <c r="CJ250" i="6" s="1"/>
  <c r="CJ249" i="6" s="1"/>
  <c r="CK248" i="6" s="1"/>
  <c r="CK250" i="6" s="1"/>
  <c r="CK249" i="6" s="1"/>
  <c r="CL248" i="6" s="1"/>
  <c r="V46" i="6"/>
  <c r="V45" i="6" s="1"/>
  <c r="W44" i="6" s="1"/>
  <c r="W46" i="6" s="1"/>
  <c r="W45" i="6" s="1"/>
  <c r="X44" i="6" s="1"/>
  <c r="X46" i="6" s="1"/>
  <c r="X45" i="6" s="1"/>
  <c r="Y44" i="6" s="1"/>
  <c r="Y46" i="6" s="1"/>
  <c r="Y45" i="6" s="1"/>
  <c r="CI253" i="6"/>
  <c r="CI252" i="6" s="1"/>
  <c r="CJ251" i="6" s="1"/>
  <c r="AR118" i="6"/>
  <c r="AR117" i="6" s="1"/>
  <c r="AS116" i="6" s="1"/>
  <c r="AS118" i="6" s="1"/>
  <c r="AS117" i="6" s="1"/>
  <c r="AT116" i="6" s="1"/>
  <c r="AT118" i="6" s="1"/>
  <c r="AT117" i="6" s="1"/>
  <c r="AU116" i="6" s="1"/>
  <c r="AU118" i="6" s="1"/>
  <c r="AU117" i="6" s="1"/>
  <c r="AV116" i="6" s="1"/>
  <c r="BB163" i="6"/>
  <c r="BB162" i="6" s="1"/>
  <c r="BC161" i="6" s="1"/>
  <c r="BC163" i="6" s="1"/>
  <c r="BC162" i="6" s="1"/>
  <c r="BD161" i="6" s="1"/>
  <c r="AP127" i="6"/>
  <c r="AP126" i="6" s="1"/>
  <c r="AQ125" i="6" s="1"/>
  <c r="AQ127" i="6" s="1"/>
  <c r="AQ126" i="6" s="1"/>
  <c r="AR125" i="6" s="1"/>
  <c r="CE244" i="6"/>
  <c r="CE243" i="6" s="1"/>
  <c r="CF242" i="6" s="1"/>
  <c r="CF244" i="6" s="1"/>
  <c r="CF243" i="6" s="1"/>
  <c r="CG242" i="6" s="1"/>
  <c r="CG244" i="6" s="1"/>
  <c r="CG243" i="6" s="1"/>
  <c r="CH242" i="6" s="1"/>
  <c r="AP124" i="6"/>
  <c r="AP123" i="6" s="1"/>
  <c r="AQ122" i="6" s="1"/>
  <c r="AQ124" i="6" s="1"/>
  <c r="AQ123" i="6" s="1"/>
  <c r="AR122" i="6" s="1"/>
  <c r="AR124" i="6" s="1"/>
  <c r="AR123" i="6" s="1"/>
  <c r="AS122" i="6" s="1"/>
  <c r="AS124" i="6" s="1"/>
  <c r="AS123" i="6" s="1"/>
  <c r="AT122" i="6" s="1"/>
  <c r="BL184" i="6"/>
  <c r="BL183" i="6" s="1"/>
  <c r="BM182" i="6" s="1"/>
  <c r="BM184" i="6" s="1"/>
  <c r="BM183" i="6" s="1"/>
  <c r="BN182" i="6" s="1"/>
  <c r="BN184" i="6" s="1"/>
  <c r="BN183" i="6" s="1"/>
  <c r="BO182" i="6" s="1"/>
  <c r="BO184" i="6" s="1"/>
  <c r="BO183" i="6" s="1"/>
  <c r="BP182" i="6" s="1"/>
  <c r="AY145" i="6"/>
  <c r="AY144" i="6" s="1"/>
  <c r="AZ143" i="6" s="1"/>
  <c r="AZ145" i="6" s="1"/>
  <c r="AZ144" i="6" s="1"/>
  <c r="BA143" i="6" s="1"/>
  <c r="BA145" i="6" s="1"/>
  <c r="BA144" i="6" s="1"/>
  <c r="BB143" i="6" s="1"/>
  <c r="CB226" i="6"/>
  <c r="CB225" i="6" s="1"/>
  <c r="CC224" i="6" s="1"/>
  <c r="CC226" i="6" s="1"/>
  <c r="CC225" i="6" s="1"/>
  <c r="CD224" i="6" s="1"/>
  <c r="CD226" i="6" s="1"/>
  <c r="CD225" i="6" s="1"/>
  <c r="CE224" i="6" s="1"/>
  <c r="CE226" i="6" s="1"/>
  <c r="CE225" i="6" s="1"/>
  <c r="CF224" i="6" s="1"/>
  <c r="BB157" i="6"/>
  <c r="BB156" i="6" s="1"/>
  <c r="BC155" i="6" s="1"/>
  <c r="BC157" i="6" s="1"/>
  <c r="BC156" i="6" s="1"/>
  <c r="BD155" i="6" s="1"/>
  <c r="BD157" i="6" s="1"/>
  <c r="BD156" i="6" s="1"/>
  <c r="BE155" i="6" s="1"/>
  <c r="BE157" i="6" s="1"/>
  <c r="BE156" i="6" s="1"/>
  <c r="BF155" i="6" s="1"/>
  <c r="BL181" i="6"/>
  <c r="BL180" i="6" s="1"/>
  <c r="BM179" i="6" s="1"/>
  <c r="AV139" i="6"/>
  <c r="AV138" i="6" s="1"/>
  <c r="AW137" i="6" s="1"/>
  <c r="AW139" i="6" s="1"/>
  <c r="AW138" i="6" s="1"/>
  <c r="AX137" i="6" s="1"/>
  <c r="AJ100" i="6"/>
  <c r="AJ99" i="6" s="1"/>
  <c r="AK98" i="6" s="1"/>
  <c r="AK100" i="6" s="1"/>
  <c r="AK99" i="6" s="1"/>
  <c r="AL98" i="6" s="1"/>
  <c r="AL100" i="6" s="1"/>
  <c r="AL99" i="6" s="1"/>
  <c r="AM98" i="6" s="1"/>
  <c r="AM100" i="6" s="1"/>
  <c r="AM99" i="6" s="1"/>
  <c r="AN98" i="6" s="1"/>
  <c r="AF88" i="6"/>
  <c r="AF87" i="6" s="1"/>
  <c r="AG86" i="6" s="1"/>
  <c r="AG88" i="6" s="1"/>
  <c r="AG87" i="6" s="1"/>
  <c r="AH86" i="6" s="1"/>
  <c r="AH88" i="6" s="1"/>
  <c r="AH87" i="6" s="1"/>
  <c r="AI86" i="6" s="1"/>
  <c r="AI88" i="6" s="1"/>
  <c r="AI87" i="6" s="1"/>
  <c r="AJ86" i="6" s="1"/>
  <c r="AX148" i="6"/>
  <c r="AX147" i="6" s="1"/>
  <c r="AY146" i="6" s="1"/>
  <c r="AY148" i="6" s="1"/>
  <c r="AY147" i="6" s="1"/>
  <c r="AZ146" i="6" s="1"/>
  <c r="AZ148" i="6" s="1"/>
  <c r="AZ147" i="6" s="1"/>
  <c r="BA146" i="6" s="1"/>
  <c r="BA148" i="6" s="1"/>
  <c r="BA147" i="6" s="1"/>
  <c r="BB146" i="6" s="1"/>
  <c r="Y61" i="6"/>
  <c r="Y60" i="6" s="1"/>
  <c r="Z59" i="6" s="1"/>
  <c r="CH247" i="6"/>
  <c r="CH246" i="6" s="1"/>
  <c r="CI245" i="6" s="1"/>
  <c r="BM187" i="6"/>
  <c r="BM186" i="6" s="1"/>
  <c r="BN185" i="6" s="1"/>
  <c r="AX151" i="6"/>
  <c r="AX150" i="6" s="1"/>
  <c r="AY149" i="6" s="1"/>
  <c r="AY151" i="6" s="1"/>
  <c r="AY150" i="6" s="1"/>
  <c r="AZ149" i="6" s="1"/>
  <c r="BF172" i="6"/>
  <c r="BF171" i="6" s="1"/>
  <c r="BG170" i="6" s="1"/>
  <c r="BG172" i="6" s="1"/>
  <c r="BG171" i="6" s="1"/>
  <c r="BH170" i="6" s="1"/>
  <c r="BH172" i="6" s="1"/>
  <c r="BH171" i="6" s="1"/>
  <c r="BI170" i="6" s="1"/>
  <c r="BI172" i="6" s="1"/>
  <c r="BI171" i="6" s="1"/>
  <c r="BJ170" i="6" s="1"/>
  <c r="CB229" i="6"/>
  <c r="CB228" i="6" s="1"/>
  <c r="CC227" i="6" s="1"/>
  <c r="CI256" i="6"/>
  <c r="CI255" i="6" s="1"/>
  <c r="CJ254" i="6" s="1"/>
  <c r="CJ256" i="6" s="1"/>
  <c r="CJ255" i="6" s="1"/>
  <c r="CK254" i="6" s="1"/>
  <c r="CK256" i="6" s="1"/>
  <c r="CK255" i="6" s="1"/>
  <c r="CL254" i="6" s="1"/>
  <c r="AK97" i="6"/>
  <c r="AK96" i="6" s="1"/>
  <c r="AL95" i="6" s="1"/>
  <c r="AL97" i="6" s="1"/>
  <c r="AL96" i="6" s="1"/>
  <c r="AM95" i="6" s="1"/>
  <c r="AM97" i="6" s="1"/>
  <c r="AM96" i="6" s="1"/>
  <c r="AN95" i="6" s="1"/>
  <c r="AN112" i="6"/>
  <c r="AN111" i="6" s="1"/>
  <c r="AO110" i="6" s="1"/>
  <c r="AO112" i="6" s="1"/>
  <c r="AO111" i="6" s="1"/>
  <c r="AP110" i="6" s="1"/>
  <c r="AP112" i="6" s="1"/>
  <c r="AP111" i="6" s="1"/>
  <c r="AQ110" i="6" s="1"/>
  <c r="AQ112" i="6" s="1"/>
  <c r="AQ111" i="6" s="1"/>
  <c r="AR110" i="6" s="1"/>
  <c r="AN109" i="6"/>
  <c r="AN108" i="6" s="1"/>
  <c r="AO107" i="6" s="1"/>
  <c r="AO109" i="6" s="1"/>
  <c r="AO108" i="6" s="1"/>
  <c r="AP107" i="6" s="1"/>
  <c r="AP109" i="6" s="1"/>
  <c r="AP108" i="6" s="1"/>
  <c r="AQ107" i="6" s="1"/>
  <c r="AQ109" i="6" s="1"/>
  <c r="AQ108" i="6" s="1"/>
  <c r="AR107" i="6" s="1"/>
  <c r="AF91" i="6"/>
  <c r="AF90" i="6" s="1"/>
  <c r="AG89" i="6" s="1"/>
  <c r="AG91" i="6" s="1"/>
  <c r="AG90" i="6" s="1"/>
  <c r="AH89" i="6" s="1"/>
  <c r="BH178" i="6"/>
  <c r="BH177" i="6" s="1"/>
  <c r="BI176" i="6" s="1"/>
  <c r="BI178" i="6" s="1"/>
  <c r="BI177" i="6" s="1"/>
  <c r="BJ176" i="6" s="1"/>
  <c r="BJ178" i="6" s="1"/>
  <c r="BJ177" i="6" s="1"/>
  <c r="BK176" i="6" s="1"/>
  <c r="BK178" i="6" s="1"/>
  <c r="BK177" i="6" s="1"/>
  <c r="BL176" i="6" s="1"/>
  <c r="CL262" i="6"/>
  <c r="CL261" i="6" s="1"/>
  <c r="CM260" i="6" s="1"/>
  <c r="CM262" i="6" s="1"/>
  <c r="CM261" i="6" s="1"/>
  <c r="CN260" i="6" s="1"/>
  <c r="CN262" i="6" s="1"/>
  <c r="CN261" i="6" s="1"/>
  <c r="CO260" i="6" s="1"/>
  <c r="CO262" i="6" s="1"/>
  <c r="CO261" i="6" s="1"/>
  <c r="CP260" i="6" s="1"/>
  <c r="BC166" i="6"/>
  <c r="BC165" i="6" s="1"/>
  <c r="BD164" i="6" s="1"/>
  <c r="BD166" i="6" s="1"/>
  <c r="BD165" i="6" s="1"/>
  <c r="BE164" i="6" s="1"/>
  <c r="BE166" i="6" s="1"/>
  <c r="BE165" i="6" s="1"/>
  <c r="BF164" i="6" s="1"/>
  <c r="CL259" i="6"/>
  <c r="CL258" i="6" s="1"/>
  <c r="CM257" i="6" s="1"/>
  <c r="BU220" i="6"/>
  <c r="BU219" i="6" s="1"/>
  <c r="BV218" i="6" s="1"/>
  <c r="BV220" i="6" s="1"/>
  <c r="BV219" i="6" s="1"/>
  <c r="BW218" i="6" s="1"/>
  <c r="BW220" i="6" s="1"/>
  <c r="BW219" i="6" s="1"/>
  <c r="BX218" i="6" s="1"/>
  <c r="BX217" i="6"/>
  <c r="BX216" i="6" s="1"/>
  <c r="BY215" i="6" s="1"/>
  <c r="AG94" i="6"/>
  <c r="AG93" i="6" s="1"/>
  <c r="AH92" i="6" s="1"/>
  <c r="BY232" i="6"/>
  <c r="BY231" i="6" s="1"/>
  <c r="BZ230" i="6" s="1"/>
  <c r="BZ232" i="6" s="1"/>
  <c r="BZ231" i="6" s="1"/>
  <c r="CA230" i="6" s="1"/>
  <c r="CA232" i="6" s="1"/>
  <c r="CA231" i="6" s="1"/>
  <c r="CB230" i="6" s="1"/>
  <c r="AV142" i="6"/>
  <c r="AV141" i="6" s="1"/>
  <c r="AW140" i="6" s="1"/>
  <c r="AW142" i="6" s="1"/>
  <c r="AW141" i="6" s="1"/>
  <c r="AX140" i="6" s="1"/>
  <c r="BF175" i="6"/>
  <c r="BF174" i="6" s="1"/>
  <c r="BG173" i="6" s="1"/>
  <c r="BG175" i="6" s="1"/>
  <c r="BG174" i="6" s="1"/>
  <c r="BH173" i="6" s="1"/>
  <c r="AB76" i="6"/>
  <c r="AB75" i="6" s="1"/>
  <c r="AC74" i="6" s="1"/>
  <c r="AC76" i="6" s="1"/>
  <c r="AC75" i="6" s="1"/>
  <c r="AD74" i="6" s="1"/>
  <c r="AD76" i="6" s="1"/>
  <c r="AD75" i="6" s="1"/>
  <c r="AE74" i="6" s="1"/>
  <c r="AE76" i="6" s="1"/>
  <c r="AE75" i="6" s="1"/>
  <c r="AF74" i="6" s="1"/>
  <c r="AB73" i="6"/>
  <c r="AB72" i="6" s="1"/>
  <c r="AC71" i="6" s="1"/>
  <c r="AC82" i="6"/>
  <c r="AC81" i="6" s="1"/>
  <c r="AD80" i="6" s="1"/>
  <c r="AD82" i="6" s="1"/>
  <c r="AD81" i="6" s="1"/>
  <c r="AE80" i="6" s="1"/>
  <c r="AE82" i="6" s="1"/>
  <c r="AE81" i="6" s="1"/>
  <c r="AF80" i="6" s="1"/>
  <c r="BX214" i="6"/>
  <c r="BX213" i="6" s="1"/>
  <c r="BY212" i="6" s="1"/>
  <c r="Y70" i="6"/>
  <c r="Y69" i="6" s="1"/>
  <c r="Z68" i="6" s="1"/>
  <c r="Z70" i="6" s="1"/>
  <c r="Z69" i="6" s="1"/>
  <c r="AA68" i="6" s="1"/>
  <c r="AA70" i="6" s="1"/>
  <c r="AA69" i="6" s="1"/>
  <c r="AB68" i="6" s="1"/>
  <c r="CB235" i="6"/>
  <c r="CB234" i="6" s="1"/>
  <c r="CC233" i="6" s="1"/>
  <c r="CC235" i="6" s="1"/>
  <c r="CC234" i="6" s="1"/>
  <c r="CD233" i="6" s="1"/>
  <c r="CD235" i="6" s="1"/>
  <c r="CD234" i="6" s="1"/>
  <c r="CE233" i="6" s="1"/>
  <c r="CE235" i="6" s="1"/>
  <c r="CE234" i="6" s="1"/>
  <c r="CF233" i="6" s="1"/>
  <c r="R55" i="6"/>
  <c r="R54" i="6" s="1"/>
  <c r="S53" i="6" s="1"/>
  <c r="S55" i="6" s="1"/>
  <c r="S54" i="6" s="1"/>
  <c r="T53" i="6" s="1"/>
  <c r="AT133" i="6"/>
  <c r="AT132" i="6" s="1"/>
  <c r="AU131" i="6" s="1"/>
  <c r="BQ202" i="6"/>
  <c r="BQ201" i="6" s="1"/>
  <c r="BR200" i="6" s="1"/>
  <c r="BR202" i="6" s="1"/>
  <c r="BR201" i="6" s="1"/>
  <c r="BS200" i="6" s="1"/>
  <c r="BJ169" i="6"/>
  <c r="BJ168" i="6" s="1"/>
  <c r="BK167" i="6" s="1"/>
  <c r="BQ208" i="6"/>
  <c r="BQ207" i="6" s="1"/>
  <c r="BR206" i="6" s="1"/>
  <c r="BR208" i="6" s="1"/>
  <c r="BR207" i="6" s="1"/>
  <c r="BS206" i="6" s="1"/>
  <c r="BS208" i="6" s="1"/>
  <c r="BS207" i="6" s="1"/>
  <c r="BT206" i="6" s="1"/>
  <c r="BP193" i="6"/>
  <c r="BP192" i="6" s="1"/>
  <c r="BQ191" i="6" s="1"/>
  <c r="AZ154" i="6"/>
  <c r="AZ153" i="6" s="1"/>
  <c r="BA152" i="6" s="1"/>
  <c r="BA154" i="6" s="1"/>
  <c r="BA153" i="6" s="1"/>
  <c r="BB152" i="6" s="1"/>
  <c r="BN196" i="6"/>
  <c r="BN195" i="6" s="1"/>
  <c r="BO194" i="6" s="1"/>
  <c r="BO196" i="6" s="1"/>
  <c r="BO195" i="6" s="1"/>
  <c r="BP194" i="6" s="1"/>
  <c r="K41" i="6"/>
  <c r="K299" i="1"/>
  <c r="CF297" i="6"/>
  <c r="CF296" i="6"/>
  <c r="CE298" i="6"/>
  <c r="CE290" i="6" s="1"/>
  <c r="CC295" i="8"/>
  <c r="CC294" i="8"/>
  <c r="CD293" i="8" s="1"/>
  <c r="BX310" i="1"/>
  <c r="BX302" i="1" s="1"/>
  <c r="BY307" i="1"/>
  <c r="BC32" i="8"/>
  <c r="BC31" i="8" s="1"/>
  <c r="BD30" i="8" s="1"/>
  <c r="BD32" i="8" s="1"/>
  <c r="BD31" i="8" s="1"/>
  <c r="BE30" i="8" s="1"/>
  <c r="CB32" i="8"/>
  <c r="CB31" i="8" s="1"/>
  <c r="CC30" i="8" s="1"/>
  <c r="CC32" i="8" s="1"/>
  <c r="CC31" i="8" s="1"/>
  <c r="CD30" i="8" s="1"/>
  <c r="M18" i="1"/>
  <c r="L21" i="1"/>
  <c r="J281" i="8"/>
  <c r="J283" i="8" s="1"/>
  <c r="J285" i="8"/>
  <c r="M283" i="6"/>
  <c r="M285" i="6" s="1"/>
  <c r="J19" i="8"/>
  <c r="K18" i="8"/>
  <c r="K21" i="8" s="1"/>
  <c r="J20" i="8"/>
  <c r="CK268" i="6" l="1"/>
  <c r="CK267" i="6" s="1"/>
  <c r="CL266" i="6" s="1"/>
  <c r="L45" i="8"/>
  <c r="K289" i="8"/>
  <c r="M54" i="1"/>
  <c r="M56" i="1" s="1"/>
  <c r="M55" i="1" s="1"/>
  <c r="N54" i="1" s="1"/>
  <c r="N56" i="1" s="1"/>
  <c r="N55" i="1" s="1"/>
  <c r="O54" i="1" s="1"/>
  <c r="O56" i="1" s="1"/>
  <c r="O55" i="1" s="1"/>
  <c r="P54" i="1" s="1"/>
  <c r="P56" i="1" s="1"/>
  <c r="P55" i="1" s="1"/>
  <c r="Q54" i="1" s="1"/>
  <c r="Q56" i="1" s="1"/>
  <c r="Q55" i="1" s="1"/>
  <c r="R54" i="1" s="1"/>
  <c r="R56" i="1" s="1"/>
  <c r="R55" i="1" s="1"/>
  <c r="S54" i="1" s="1"/>
  <c r="S56" i="1" s="1"/>
  <c r="S55" i="1" s="1"/>
  <c r="T54" i="1" s="1"/>
  <c r="T56" i="1" s="1"/>
  <c r="T55" i="1" s="1"/>
  <c r="U54" i="1" s="1"/>
  <c r="U56" i="1" s="1"/>
  <c r="U55" i="1" s="1"/>
  <c r="V54" i="1" s="1"/>
  <c r="V56" i="1" s="1"/>
  <c r="V55" i="1" s="1"/>
  <c r="W54" i="1" s="1"/>
  <c r="W56" i="1" s="1"/>
  <c r="W55" i="1" s="1"/>
  <c r="X54" i="1" s="1"/>
  <c r="X56" i="1" s="1"/>
  <c r="X55" i="1" s="1"/>
  <c r="Y54" i="1" s="1"/>
  <c r="Y56" i="1" s="1"/>
  <c r="Y55" i="1" s="1"/>
  <c r="Z54" i="1" s="1"/>
  <c r="Z56" i="1" s="1"/>
  <c r="Z55" i="1" s="1"/>
  <c r="AA54" i="1" s="1"/>
  <c r="AA56" i="1" s="1"/>
  <c r="AA55" i="1" s="1"/>
  <c r="L303" i="1"/>
  <c r="J280" i="6"/>
  <c r="J288" i="6" s="1"/>
  <c r="M48" i="6"/>
  <c r="BT208" i="6"/>
  <c r="BT207" i="6" s="1"/>
  <c r="BU206" i="6" s="1"/>
  <c r="CC229" i="6"/>
  <c r="CC228" i="6" s="1"/>
  <c r="CD227" i="6" s="1"/>
  <c r="CD229" i="6" s="1"/>
  <c r="CD228" i="6" s="1"/>
  <c r="CE227" i="6" s="1"/>
  <c r="CE229" i="6" s="1"/>
  <c r="CE228" i="6" s="1"/>
  <c r="CF227" i="6" s="1"/>
  <c r="CF226" i="6"/>
  <c r="CF225" i="6" s="1"/>
  <c r="CG224" i="6" s="1"/>
  <c r="BR199" i="6"/>
  <c r="BR198" i="6" s="1"/>
  <c r="BS197" i="6" s="1"/>
  <c r="BS199" i="6" s="1"/>
  <c r="BS198" i="6" s="1"/>
  <c r="BT197" i="6" s="1"/>
  <c r="AJ103" i="6"/>
  <c r="AJ102" i="6" s="1"/>
  <c r="AK101" i="6" s="1"/>
  <c r="AK103" i="6" s="1"/>
  <c r="AK102" i="6" s="1"/>
  <c r="AL101" i="6" s="1"/>
  <c r="BB154" i="6"/>
  <c r="BB153" i="6" s="1"/>
  <c r="BC152" i="6" s="1"/>
  <c r="BC154" i="6" s="1"/>
  <c r="BC153" i="6" s="1"/>
  <c r="BD152" i="6" s="1"/>
  <c r="BK169" i="6"/>
  <c r="BK168" i="6" s="1"/>
  <c r="BL167" i="6" s="1"/>
  <c r="T55" i="6"/>
  <c r="T54" i="6" s="1"/>
  <c r="U53" i="6" s="1"/>
  <c r="U55" i="6" s="1"/>
  <c r="U54" i="6" s="1"/>
  <c r="V53" i="6" s="1"/>
  <c r="AH94" i="6"/>
  <c r="AH93" i="6" s="1"/>
  <c r="AI92" i="6" s="1"/>
  <c r="AI94" i="6" s="1"/>
  <c r="AI93" i="6" s="1"/>
  <c r="AJ92" i="6" s="1"/>
  <c r="CM259" i="6"/>
  <c r="CM258" i="6" s="1"/>
  <c r="CN257" i="6" s="1"/>
  <c r="CN259" i="6" s="1"/>
  <c r="CN258" i="6" s="1"/>
  <c r="CO257" i="6" s="1"/>
  <c r="CO259" i="6" s="1"/>
  <c r="CO258" i="6" s="1"/>
  <c r="CP257" i="6" s="1"/>
  <c r="BL178" i="6"/>
  <c r="BL177" i="6" s="1"/>
  <c r="BM176" i="6" s="1"/>
  <c r="AR112" i="6"/>
  <c r="AR111" i="6" s="1"/>
  <c r="AS110" i="6" s="1"/>
  <c r="BJ172" i="6"/>
  <c r="BJ171" i="6" s="1"/>
  <c r="BK170" i="6" s="1"/>
  <c r="BM181" i="6"/>
  <c r="BM180" i="6" s="1"/>
  <c r="BN179" i="6" s="1"/>
  <c r="BN181" i="6" s="1"/>
  <c r="BN180" i="6" s="1"/>
  <c r="BO179" i="6" s="1"/>
  <c r="BO181" i="6" s="1"/>
  <c r="BO180" i="6" s="1"/>
  <c r="BP179" i="6" s="1"/>
  <c r="BD163" i="6"/>
  <c r="BD162" i="6" s="1"/>
  <c r="BE161" i="6" s="1"/>
  <c r="BE163" i="6" s="1"/>
  <c r="BE162" i="6" s="1"/>
  <c r="BF161" i="6" s="1"/>
  <c r="CB223" i="6"/>
  <c r="CB222" i="6" s="1"/>
  <c r="CC221" i="6" s="1"/>
  <c r="CC223" i="6" s="1"/>
  <c r="CC222" i="6" s="1"/>
  <c r="CD221" i="6" s="1"/>
  <c r="CD223" i="6" s="1"/>
  <c r="CD222" i="6" s="1"/>
  <c r="CE221" i="6" s="1"/>
  <c r="CE223" i="6" s="1"/>
  <c r="CE222" i="6" s="1"/>
  <c r="CF221" i="6" s="1"/>
  <c r="BX220" i="6"/>
  <c r="BX219" i="6" s="1"/>
  <c r="BY218" i="6" s="1"/>
  <c r="CI247" i="6"/>
  <c r="CI246" i="6" s="1"/>
  <c r="CJ245" i="6" s="1"/>
  <c r="CJ247" i="6" s="1"/>
  <c r="CJ246" i="6" s="1"/>
  <c r="CK245" i="6" s="1"/>
  <c r="CK247" i="6" s="1"/>
  <c r="CK246" i="6" s="1"/>
  <c r="CL245" i="6" s="1"/>
  <c r="AR127" i="6"/>
  <c r="AR126" i="6" s="1"/>
  <c r="AS125" i="6" s="1"/>
  <c r="AS127" i="6" s="1"/>
  <c r="AS126" i="6" s="1"/>
  <c r="AT125" i="6" s="1"/>
  <c r="BS202" i="6"/>
  <c r="BS201" i="6" s="1"/>
  <c r="BT200" i="6" s="1"/>
  <c r="BY214" i="6"/>
  <c r="BY213" i="6" s="1"/>
  <c r="BZ212" i="6" s="1"/>
  <c r="BZ214" i="6" s="1"/>
  <c r="BZ213" i="6" s="1"/>
  <c r="CA212" i="6" s="1"/>
  <c r="CA214" i="6" s="1"/>
  <c r="CA213" i="6" s="1"/>
  <c r="CB212" i="6" s="1"/>
  <c r="AF76" i="6"/>
  <c r="AF75" i="6" s="1"/>
  <c r="AG74" i="6" s="1"/>
  <c r="BF166" i="6"/>
  <c r="BF165" i="6" s="1"/>
  <c r="BG164" i="6" s="1"/>
  <c r="BG166" i="6" s="1"/>
  <c r="BG165" i="6" s="1"/>
  <c r="BH164" i="6" s="1"/>
  <c r="AN97" i="6"/>
  <c r="AN96" i="6" s="1"/>
  <c r="AO95" i="6" s="1"/>
  <c r="AO97" i="6" s="1"/>
  <c r="AO96" i="6" s="1"/>
  <c r="AP95" i="6" s="1"/>
  <c r="AZ151" i="6"/>
  <c r="AZ150" i="6" s="1"/>
  <c r="BA149" i="6" s="1"/>
  <c r="BA151" i="6" s="1"/>
  <c r="BA150" i="6" s="1"/>
  <c r="BB149" i="6" s="1"/>
  <c r="AO121" i="6"/>
  <c r="AO120" i="6" s="1"/>
  <c r="AP119" i="6" s="1"/>
  <c r="BP190" i="6"/>
  <c r="BP189" i="6" s="1"/>
  <c r="BQ188" i="6" s="1"/>
  <c r="AR109" i="6"/>
  <c r="AR108" i="6" s="1"/>
  <c r="AS107" i="6" s="1"/>
  <c r="AS109" i="6" s="1"/>
  <c r="AS108" i="6" s="1"/>
  <c r="AT107" i="6" s="1"/>
  <c r="AX139" i="6"/>
  <c r="AX138" i="6" s="1"/>
  <c r="AY137" i="6" s="1"/>
  <c r="AY139" i="6" s="1"/>
  <c r="AY138" i="6" s="1"/>
  <c r="AZ137" i="6" s="1"/>
  <c r="AZ139" i="6" s="1"/>
  <c r="AZ138" i="6" s="1"/>
  <c r="BA137" i="6" s="1"/>
  <c r="BA139" i="6" s="1"/>
  <c r="BA138" i="6" s="1"/>
  <c r="BB137" i="6" s="1"/>
  <c r="AT130" i="6"/>
  <c r="AT129" i="6" s="1"/>
  <c r="AU128" i="6" s="1"/>
  <c r="AU130" i="6" s="1"/>
  <c r="AU129" i="6" s="1"/>
  <c r="AV128" i="6" s="1"/>
  <c r="V58" i="6"/>
  <c r="V57" i="6" s="1"/>
  <c r="W56" i="6" s="1"/>
  <c r="W58" i="6" s="1"/>
  <c r="W57" i="6" s="1"/>
  <c r="X56" i="6" s="1"/>
  <c r="AF82" i="6"/>
  <c r="AF81" i="6" s="1"/>
  <c r="AG80" i="6" s="1"/>
  <c r="AG82" i="6" s="1"/>
  <c r="AG81" i="6" s="1"/>
  <c r="AH80" i="6" s="1"/>
  <c r="CL256" i="6"/>
  <c r="CL255" i="6" s="1"/>
  <c r="CM254" i="6" s="1"/>
  <c r="BN187" i="6"/>
  <c r="BN186" i="6" s="1"/>
  <c r="BO185" i="6" s="1"/>
  <c r="BO187" i="6" s="1"/>
  <c r="BO186" i="6" s="1"/>
  <c r="BP185" i="6" s="1"/>
  <c r="BB148" i="6"/>
  <c r="BB147" i="6" s="1"/>
  <c r="BC146" i="6" s="1"/>
  <c r="BP184" i="6"/>
  <c r="BP183" i="6" s="1"/>
  <c r="BQ182" i="6" s="1"/>
  <c r="BQ184" i="6" s="1"/>
  <c r="BQ183" i="6" s="1"/>
  <c r="BR182" i="6" s="1"/>
  <c r="BR184" i="6" s="1"/>
  <c r="BR183" i="6" s="1"/>
  <c r="BS182" i="6" s="1"/>
  <c r="CL250" i="6"/>
  <c r="CL249" i="6" s="1"/>
  <c r="CM248" i="6" s="1"/>
  <c r="CM250" i="6" s="1"/>
  <c r="CM249" i="6" s="1"/>
  <c r="CN248" i="6" s="1"/>
  <c r="CN250" i="6" s="1"/>
  <c r="CN249" i="6" s="1"/>
  <c r="CO248" i="6" s="1"/>
  <c r="CO250" i="6" s="1"/>
  <c r="CO249" i="6" s="1"/>
  <c r="AJ85" i="6"/>
  <c r="AJ84" i="6" s="1"/>
  <c r="AK83" i="6" s="1"/>
  <c r="AK85" i="6" s="1"/>
  <c r="AK84" i="6" s="1"/>
  <c r="AL83" i="6" s="1"/>
  <c r="CN265" i="6"/>
  <c r="CN264" i="6" s="1"/>
  <c r="CO263" i="6" s="1"/>
  <c r="CO265" i="6" s="1"/>
  <c r="CO264" i="6" s="1"/>
  <c r="CP263" i="6" s="1"/>
  <c r="AR115" i="6"/>
  <c r="AR114" i="6" s="1"/>
  <c r="AS113" i="6" s="1"/>
  <c r="AS115" i="6" s="1"/>
  <c r="AS114" i="6" s="1"/>
  <c r="AT113" i="6" s="1"/>
  <c r="AT115" i="6" s="1"/>
  <c r="AT114" i="6" s="1"/>
  <c r="AU113" i="6" s="1"/>
  <c r="AU115" i="6" s="1"/>
  <c r="AU114" i="6" s="1"/>
  <c r="AV113" i="6" s="1"/>
  <c r="AB64" i="6"/>
  <c r="AB63" i="6" s="1"/>
  <c r="AC62" i="6" s="1"/>
  <c r="BQ193" i="6"/>
  <c r="BQ192" i="6" s="1"/>
  <c r="BR191" i="6" s="1"/>
  <c r="BR193" i="6" s="1"/>
  <c r="BR192" i="6" s="1"/>
  <c r="BS191" i="6" s="1"/>
  <c r="BS193" i="6" s="1"/>
  <c r="BS192" i="6" s="1"/>
  <c r="BT191" i="6" s="1"/>
  <c r="AU133" i="6"/>
  <c r="AU132" i="6" s="1"/>
  <c r="AV131" i="6" s="1"/>
  <c r="AV133" i="6" s="1"/>
  <c r="AV132" i="6" s="1"/>
  <c r="AW131" i="6" s="1"/>
  <c r="AW133" i="6" s="1"/>
  <c r="AW132" i="6" s="1"/>
  <c r="AX131" i="6" s="1"/>
  <c r="AC73" i="6"/>
  <c r="AC72" i="6" s="1"/>
  <c r="AD71" i="6" s="1"/>
  <c r="CP262" i="6"/>
  <c r="CP261" i="6" s="1"/>
  <c r="CQ260" i="6" s="1"/>
  <c r="CQ262" i="6" s="1"/>
  <c r="CQ261" i="6" s="1"/>
  <c r="CR260" i="6" s="1"/>
  <c r="CR262" i="6" s="1"/>
  <c r="CR261" i="6" s="1"/>
  <c r="CS260" i="6" s="1"/>
  <c r="CS262" i="6" s="1"/>
  <c r="CS261" i="6" s="1"/>
  <c r="Z61" i="6"/>
  <c r="Z60" i="6" s="1"/>
  <c r="AA59" i="6" s="1"/>
  <c r="AA61" i="6" s="1"/>
  <c r="AA60" i="6" s="1"/>
  <c r="AB59" i="6" s="1"/>
  <c r="BF157" i="6"/>
  <c r="BF156" i="6" s="1"/>
  <c r="BG155" i="6" s="1"/>
  <c r="BG157" i="6" s="1"/>
  <c r="BG156" i="6" s="1"/>
  <c r="BH155" i="6" s="1"/>
  <c r="AT124" i="6"/>
  <c r="AT123" i="6" s="1"/>
  <c r="AU122" i="6" s="1"/>
  <c r="AU124" i="6" s="1"/>
  <c r="AU123" i="6" s="1"/>
  <c r="AV122" i="6" s="1"/>
  <c r="AV124" i="6" s="1"/>
  <c r="AV123" i="6" s="1"/>
  <c r="AW122" i="6" s="1"/>
  <c r="AW124" i="6" s="1"/>
  <c r="AW123" i="6" s="1"/>
  <c r="AX122" i="6" s="1"/>
  <c r="AX136" i="6"/>
  <c r="AX135" i="6" s="1"/>
  <c r="AY134" i="6" s="1"/>
  <c r="Z67" i="6"/>
  <c r="Z66" i="6" s="1"/>
  <c r="AA65" i="6" s="1"/>
  <c r="AA67" i="6" s="1"/>
  <c r="AA66" i="6" s="1"/>
  <c r="AB65" i="6" s="1"/>
  <c r="CG238" i="6"/>
  <c r="CG237" i="6" s="1"/>
  <c r="CH236" i="6" s="1"/>
  <c r="CH238" i="6" s="1"/>
  <c r="CH237" i="6" s="1"/>
  <c r="CI236" i="6" s="1"/>
  <c r="CI238" i="6" s="1"/>
  <c r="CI237" i="6" s="1"/>
  <c r="CJ236" i="6" s="1"/>
  <c r="AB79" i="6"/>
  <c r="AB78" i="6" s="1"/>
  <c r="AC77" i="6" s="1"/>
  <c r="AC79" i="6" s="1"/>
  <c r="AC78" i="6" s="1"/>
  <c r="AD77" i="6" s="1"/>
  <c r="BU205" i="6"/>
  <c r="BU204" i="6" s="1"/>
  <c r="BV203" i="6" s="1"/>
  <c r="BV205" i="6" s="1"/>
  <c r="BV204" i="6" s="1"/>
  <c r="BW203" i="6" s="1"/>
  <c r="BW205" i="6" s="1"/>
  <c r="BW204" i="6" s="1"/>
  <c r="BX203" i="6" s="1"/>
  <c r="AR106" i="6"/>
  <c r="AR105" i="6" s="1"/>
  <c r="AS104" i="6" s="1"/>
  <c r="BP196" i="6"/>
  <c r="BP195" i="6" s="1"/>
  <c r="BQ194" i="6" s="1"/>
  <c r="BQ196" i="6" s="1"/>
  <c r="BQ195" i="6" s="1"/>
  <c r="BR194" i="6" s="1"/>
  <c r="BR196" i="6" s="1"/>
  <c r="BR195" i="6" s="1"/>
  <c r="BS194" i="6" s="1"/>
  <c r="BS196" i="6" s="1"/>
  <c r="BS195" i="6" s="1"/>
  <c r="BT194" i="6" s="1"/>
  <c r="CB232" i="6"/>
  <c r="CB231" i="6" s="1"/>
  <c r="CC230" i="6" s="1"/>
  <c r="BY217" i="6"/>
  <c r="BY216" i="6" s="1"/>
  <c r="BZ215" i="6" s="1"/>
  <c r="BZ217" i="6" s="1"/>
  <c r="BZ216" i="6" s="1"/>
  <c r="CA215" i="6" s="1"/>
  <c r="CA217" i="6" s="1"/>
  <c r="CA216" i="6" s="1"/>
  <c r="CB215" i="6" s="1"/>
  <c r="AH91" i="6"/>
  <c r="AH90" i="6" s="1"/>
  <c r="AI89" i="6" s="1"/>
  <c r="AI91" i="6" s="1"/>
  <c r="AI90" i="6" s="1"/>
  <c r="AJ89" i="6" s="1"/>
  <c r="AJ88" i="6"/>
  <c r="AJ87" i="6" s="1"/>
  <c r="AK86" i="6" s="1"/>
  <c r="BB145" i="6"/>
  <c r="BB144" i="6" s="1"/>
  <c r="BC143" i="6" s="1"/>
  <c r="AV118" i="6"/>
  <c r="AV117" i="6" s="1"/>
  <c r="AW116" i="6" s="1"/>
  <c r="X52" i="6"/>
  <c r="X51" i="6" s="1"/>
  <c r="Y50" i="6" s="1"/>
  <c r="K43" i="6"/>
  <c r="K270" i="6" s="1"/>
  <c r="CF235" i="6"/>
  <c r="CF234" i="6" s="1"/>
  <c r="CG233" i="6" s="1"/>
  <c r="CG235" i="6" s="1"/>
  <c r="CG234" i="6" s="1"/>
  <c r="CH233" i="6" s="1"/>
  <c r="CH235" i="6" s="1"/>
  <c r="CH234" i="6" s="1"/>
  <c r="CI233" i="6" s="1"/>
  <c r="CI235" i="6" s="1"/>
  <c r="CI234" i="6" s="1"/>
  <c r="CJ233" i="6" s="1"/>
  <c r="BH175" i="6"/>
  <c r="BH174" i="6" s="1"/>
  <c r="BI173" i="6" s="1"/>
  <c r="BI175" i="6" s="1"/>
  <c r="BI174" i="6" s="1"/>
  <c r="BJ173" i="6" s="1"/>
  <c r="AB70" i="6"/>
  <c r="AB69" i="6" s="1"/>
  <c r="AC68" i="6" s="1"/>
  <c r="AX142" i="6"/>
  <c r="AX141" i="6" s="1"/>
  <c r="AY140" i="6" s="1"/>
  <c r="AY142" i="6" s="1"/>
  <c r="AY141" i="6" s="1"/>
  <c r="AZ140" i="6" s="1"/>
  <c r="AN100" i="6"/>
  <c r="AN99" i="6" s="1"/>
  <c r="AO98" i="6" s="1"/>
  <c r="CH244" i="6"/>
  <c r="CH243" i="6" s="1"/>
  <c r="CI242" i="6" s="1"/>
  <c r="CJ253" i="6"/>
  <c r="CJ252" i="6" s="1"/>
  <c r="CK251" i="6" s="1"/>
  <c r="CK253" i="6" s="1"/>
  <c r="CK252" i="6" s="1"/>
  <c r="CL251" i="6" s="1"/>
  <c r="BF160" i="6"/>
  <c r="BF159" i="6" s="1"/>
  <c r="BG158" i="6" s="1"/>
  <c r="BG160" i="6" s="1"/>
  <c r="BG159" i="6" s="1"/>
  <c r="BH158" i="6" s="1"/>
  <c r="BH160" i="6" s="1"/>
  <c r="BH159" i="6" s="1"/>
  <c r="BI158" i="6" s="1"/>
  <c r="BI160" i="6" s="1"/>
  <c r="BI159" i="6" s="1"/>
  <c r="BJ158" i="6" s="1"/>
  <c r="BX211" i="6"/>
  <c r="BX210" i="6" s="1"/>
  <c r="BY209" i="6" s="1"/>
  <c r="L299" i="1"/>
  <c r="CF298" i="6"/>
  <c r="CF290" i="6" s="1"/>
  <c r="CG295" i="6"/>
  <c r="CC296" i="8"/>
  <c r="CC288" i="8" s="1"/>
  <c r="CD295" i="8"/>
  <c r="CD294" i="8"/>
  <c r="CE293" i="8" s="1"/>
  <c r="BY309" i="1"/>
  <c r="BY308" i="1"/>
  <c r="CD32" i="8"/>
  <c r="CD31" i="8" s="1"/>
  <c r="CE30" i="8" s="1"/>
  <c r="CE32" i="8" s="1"/>
  <c r="CE31" i="8" s="1"/>
  <c r="CF30" i="8" s="1"/>
  <c r="CF32" i="8" s="1"/>
  <c r="CF31" i="8" s="1"/>
  <c r="CG30" i="8" s="1"/>
  <c r="K281" i="8"/>
  <c r="K283" i="8" s="1"/>
  <c r="K285" i="8"/>
  <c r="BE32" i="8"/>
  <c r="BE31" i="8" s="1"/>
  <c r="BF30" i="8" s="1"/>
  <c r="BF32" i="8" s="1"/>
  <c r="BF31" i="8" s="1"/>
  <c r="BG30" i="8" s="1"/>
  <c r="BG32" i="8" s="1"/>
  <c r="BG31" i="8" s="1"/>
  <c r="BH30" i="8" s="1"/>
  <c r="BH32" i="8" s="1"/>
  <c r="BH31" i="8" s="1"/>
  <c r="BI30" i="8" s="1"/>
  <c r="BI32" i="8" s="1"/>
  <c r="BI31" i="8" s="1"/>
  <c r="BJ30" i="8" s="1"/>
  <c r="BJ32" i="8" s="1"/>
  <c r="BJ31" i="8" s="1"/>
  <c r="BK30" i="8" s="1"/>
  <c r="BK32" i="8" s="1"/>
  <c r="BK31" i="8" s="1"/>
  <c r="BL30" i="8" s="1"/>
  <c r="BL32" i="8" s="1"/>
  <c r="BL31" i="8" s="1"/>
  <c r="BM30" i="8" s="1"/>
  <c r="BM32" i="8" s="1"/>
  <c r="BM31" i="8" s="1"/>
  <c r="BN30" i="8" s="1"/>
  <c r="BN32" i="8" s="1"/>
  <c r="BN31" i="8" s="1"/>
  <c r="N18" i="1"/>
  <c r="M21" i="1"/>
  <c r="M303" i="1" s="1"/>
  <c r="J41" i="8"/>
  <c r="J268" i="8" s="1"/>
  <c r="K44" i="8"/>
  <c r="N283" i="6"/>
  <c r="N285" i="6" s="1"/>
  <c r="K19" i="8"/>
  <c r="L18" i="8"/>
  <c r="L21" i="8" s="1"/>
  <c r="M48" i="8" s="1"/>
  <c r="K20" i="8"/>
  <c r="I20" i="6"/>
  <c r="CL268" i="6" l="1"/>
  <c r="CL267" i="6" s="1"/>
  <c r="CM266" i="6" s="1"/>
  <c r="K43" i="8"/>
  <c r="N57" i="1"/>
  <c r="N59" i="1" s="1"/>
  <c r="N58" i="1" s="1"/>
  <c r="O57" i="1" s="1"/>
  <c r="O59" i="1" s="1"/>
  <c r="O58" i="1" s="1"/>
  <c r="P57" i="1" s="1"/>
  <c r="P59" i="1" s="1"/>
  <c r="P58" i="1" s="1"/>
  <c r="Q57" i="1" s="1"/>
  <c r="Q59" i="1" s="1"/>
  <c r="Q58" i="1" s="1"/>
  <c r="R57" i="1" s="1"/>
  <c r="R59" i="1" s="1"/>
  <c r="R58" i="1" s="1"/>
  <c r="S57" i="1" s="1"/>
  <c r="S59" i="1" s="1"/>
  <c r="S58" i="1" s="1"/>
  <c r="T57" i="1" s="1"/>
  <c r="T59" i="1" s="1"/>
  <c r="T58" i="1" s="1"/>
  <c r="U57" i="1" s="1"/>
  <c r="U59" i="1" s="1"/>
  <c r="U58" i="1" s="1"/>
  <c r="V57" i="1" s="1"/>
  <c r="V59" i="1" s="1"/>
  <c r="V58" i="1" s="1"/>
  <c r="W57" i="1" s="1"/>
  <c r="W59" i="1" s="1"/>
  <c r="W58" i="1" s="1"/>
  <c r="X57" i="1" s="1"/>
  <c r="X59" i="1" s="1"/>
  <c r="X58" i="1" s="1"/>
  <c r="Y57" i="1" s="1"/>
  <c r="M295" i="1"/>
  <c r="AS106" i="6"/>
  <c r="AW118" i="6"/>
  <c r="BS184" i="6"/>
  <c r="AT109" i="6"/>
  <c r="J275" i="8"/>
  <c r="N47" i="6"/>
  <c r="AC70" i="6"/>
  <c r="AC69" i="6" s="1"/>
  <c r="AD68" i="6" s="1"/>
  <c r="BC145" i="6"/>
  <c r="BC144" i="6" s="1"/>
  <c r="BD143" i="6" s="1"/>
  <c r="BD145" i="6" s="1"/>
  <c r="BD144" i="6" s="1"/>
  <c r="BE143" i="6" s="1"/>
  <c r="BE145" i="6" s="1"/>
  <c r="BE144" i="6" s="1"/>
  <c r="BF143" i="6" s="1"/>
  <c r="BQ190" i="6"/>
  <c r="BQ189" i="6" s="1"/>
  <c r="BR188" i="6" s="1"/>
  <c r="BR190" i="6" s="1"/>
  <c r="BR189" i="6" s="1"/>
  <c r="BS188" i="6" s="1"/>
  <c r="BS190" i="6" s="1"/>
  <c r="BS189" i="6" s="1"/>
  <c r="BT188" i="6" s="1"/>
  <c r="AP97" i="6"/>
  <c r="BF163" i="6"/>
  <c r="BF162" i="6" s="1"/>
  <c r="BG161" i="6" s="1"/>
  <c r="BG163" i="6" s="1"/>
  <c r="BG162" i="6" s="1"/>
  <c r="BH161" i="6" s="1"/>
  <c r="BH163" i="6" s="1"/>
  <c r="BH162" i="6" s="1"/>
  <c r="BI161" i="6" s="1"/>
  <c r="BI163" i="6" s="1"/>
  <c r="BI162" i="6" s="1"/>
  <c r="BJ161" i="6" s="1"/>
  <c r="AJ94" i="6"/>
  <c r="AJ93" i="6" s="1"/>
  <c r="AK92" i="6" s="1"/>
  <c r="CJ238" i="6"/>
  <c r="CJ237" i="6" s="1"/>
  <c r="CK236" i="6" s="1"/>
  <c r="CK238" i="6" s="1"/>
  <c r="CK237" i="6" s="1"/>
  <c r="BT193" i="6"/>
  <c r="BT192" i="6" s="1"/>
  <c r="BU191" i="6" s="1"/>
  <c r="CP265" i="6"/>
  <c r="CP264" i="6" s="1"/>
  <c r="CQ263" i="6" s="1"/>
  <c r="CQ265" i="6" s="1"/>
  <c r="CQ264" i="6" s="1"/>
  <c r="CR263" i="6" s="1"/>
  <c r="AP121" i="6"/>
  <c r="AP120" i="6" s="1"/>
  <c r="AQ119" i="6" s="1"/>
  <c r="AQ121" i="6" s="1"/>
  <c r="AQ120" i="6" s="1"/>
  <c r="AR119" i="6" s="1"/>
  <c r="AR121" i="6" s="1"/>
  <c r="AR120" i="6" s="1"/>
  <c r="AS119" i="6" s="1"/>
  <c r="BT202" i="6"/>
  <c r="BT201" i="6" s="1"/>
  <c r="BU200" i="6" s="1"/>
  <c r="CF223" i="6"/>
  <c r="BM178" i="6"/>
  <c r="BM177" i="6" s="1"/>
  <c r="BN176" i="6" s="1"/>
  <c r="CG226" i="6"/>
  <c r="AO100" i="6"/>
  <c r="AO99" i="6" s="1"/>
  <c r="AP98" i="6" s="1"/>
  <c r="AP100" i="6" s="1"/>
  <c r="AP99" i="6" s="1"/>
  <c r="AQ98" i="6" s="1"/>
  <c r="CC232" i="6"/>
  <c r="CC231" i="6" s="1"/>
  <c r="CD230" i="6" s="1"/>
  <c r="CD232" i="6" s="1"/>
  <c r="CD231" i="6" s="1"/>
  <c r="CE230" i="6" s="1"/>
  <c r="CE232" i="6" s="1"/>
  <c r="CE231" i="6" s="1"/>
  <c r="CF230" i="6" s="1"/>
  <c r="AL85" i="6"/>
  <c r="AH82" i="6"/>
  <c r="AH81" i="6" s="1"/>
  <c r="AI80" i="6" s="1"/>
  <c r="AI82" i="6" s="1"/>
  <c r="AI81" i="6" s="1"/>
  <c r="AJ80" i="6" s="1"/>
  <c r="AT127" i="6"/>
  <c r="AT126" i="6" s="1"/>
  <c r="AU125" i="6" s="1"/>
  <c r="AU127" i="6" s="1"/>
  <c r="AU126" i="6" s="1"/>
  <c r="AV125" i="6" s="1"/>
  <c r="AV127" i="6" s="1"/>
  <c r="AV126" i="6" s="1"/>
  <c r="AW125" i="6" s="1"/>
  <c r="AW127" i="6" s="1"/>
  <c r="AW126" i="6" s="1"/>
  <c r="AX125" i="6" s="1"/>
  <c r="AL103" i="6"/>
  <c r="AL102" i="6" s="1"/>
  <c r="AM101" i="6" s="1"/>
  <c r="AM103" i="6" s="1"/>
  <c r="AM102" i="6" s="1"/>
  <c r="AN101" i="6" s="1"/>
  <c r="CF229" i="6"/>
  <c r="CF228" i="6" s="1"/>
  <c r="CG227" i="6" s="1"/>
  <c r="CG229" i="6" s="1"/>
  <c r="CG228" i="6" s="1"/>
  <c r="CH227" i="6" s="1"/>
  <c r="CH229" i="6" s="1"/>
  <c r="CH228" i="6" s="1"/>
  <c r="BY211" i="6"/>
  <c r="BY210" i="6" s="1"/>
  <c r="BZ209" i="6" s="1"/>
  <c r="BZ211" i="6" s="1"/>
  <c r="BZ210" i="6" s="1"/>
  <c r="CA209" i="6" s="1"/>
  <c r="CA211" i="6" s="1"/>
  <c r="CA210" i="6" s="1"/>
  <c r="CB209" i="6" s="1"/>
  <c r="AD79" i="6"/>
  <c r="AD78" i="6" s="1"/>
  <c r="AE77" i="6" s="1"/>
  <c r="AE79" i="6" s="1"/>
  <c r="AE78" i="6" s="1"/>
  <c r="AF77" i="6" s="1"/>
  <c r="AV115" i="6"/>
  <c r="AV130" i="6"/>
  <c r="AV129" i="6" s="1"/>
  <c r="AW128" i="6" s="1"/>
  <c r="AW130" i="6" s="1"/>
  <c r="AW129" i="6" s="1"/>
  <c r="AX128" i="6" s="1"/>
  <c r="CB214" i="6"/>
  <c r="CB213" i="6" s="1"/>
  <c r="CC212" i="6" s="1"/>
  <c r="BY220" i="6"/>
  <c r="BY219" i="6" s="1"/>
  <c r="BZ218" i="6" s="1"/>
  <c r="BZ220" i="6" s="1"/>
  <c r="BZ219" i="6" s="1"/>
  <c r="CA218" i="6" s="1"/>
  <c r="CA220" i="6" s="1"/>
  <c r="CA219" i="6" s="1"/>
  <c r="CB218" i="6" s="1"/>
  <c r="AS112" i="6"/>
  <c r="AS111" i="6" s="1"/>
  <c r="AT110" i="6" s="1"/>
  <c r="AT112" i="6" s="1"/>
  <c r="AT111" i="6" s="1"/>
  <c r="AU110" i="6" s="1"/>
  <c r="Y52" i="6"/>
  <c r="Y51" i="6" s="1"/>
  <c r="Z50" i="6" s="1"/>
  <c r="Z52" i="6" s="1"/>
  <c r="Z51" i="6" s="1"/>
  <c r="AA50" i="6" s="1"/>
  <c r="CL253" i="6"/>
  <c r="CL252" i="6" s="1"/>
  <c r="CM251" i="6" s="1"/>
  <c r="CM253" i="6" s="1"/>
  <c r="CM252" i="6" s="1"/>
  <c r="CN251" i="6" s="1"/>
  <c r="AZ142" i="6"/>
  <c r="AZ141" i="6" s="1"/>
  <c r="BA140" i="6" s="1"/>
  <c r="BA142" i="6" s="1"/>
  <c r="BA141" i="6" s="1"/>
  <c r="BB140" i="6" s="1"/>
  <c r="CJ235" i="6"/>
  <c r="CJ234" i="6" s="1"/>
  <c r="AJ91" i="6"/>
  <c r="AJ90" i="6" s="1"/>
  <c r="AK89" i="6" s="1"/>
  <c r="BP187" i="6"/>
  <c r="BP186" i="6" s="1"/>
  <c r="BQ185" i="6" s="1"/>
  <c r="BQ187" i="6" s="1"/>
  <c r="BQ186" i="6" s="1"/>
  <c r="BR185" i="6" s="1"/>
  <c r="X58" i="6"/>
  <c r="X57" i="6" s="1"/>
  <c r="Y56" i="6" s="1"/>
  <c r="Y58" i="6" s="1"/>
  <c r="Y57" i="6" s="1"/>
  <c r="Z56" i="6" s="1"/>
  <c r="AG76" i="6"/>
  <c r="AG75" i="6" s="1"/>
  <c r="AH74" i="6" s="1"/>
  <c r="AH76" i="6" s="1"/>
  <c r="AH75" i="6" s="1"/>
  <c r="AI74" i="6" s="1"/>
  <c r="CL247" i="6"/>
  <c r="CL246" i="6" s="1"/>
  <c r="CM245" i="6" s="1"/>
  <c r="BK172" i="6"/>
  <c r="BK171" i="6" s="1"/>
  <c r="BL170" i="6" s="1"/>
  <c r="BL172" i="6" s="1"/>
  <c r="BL171" i="6" s="1"/>
  <c r="BM170" i="6" s="1"/>
  <c r="BM172" i="6" s="1"/>
  <c r="BM171" i="6" s="1"/>
  <c r="BN170" i="6" s="1"/>
  <c r="BL169" i="6"/>
  <c r="BL168" i="6" s="1"/>
  <c r="BM167" i="6" s="1"/>
  <c r="BM169" i="6" s="1"/>
  <c r="BM168" i="6" s="1"/>
  <c r="BN167" i="6" s="1"/>
  <c r="BU208" i="6"/>
  <c r="BU207" i="6" s="1"/>
  <c r="BV206" i="6" s="1"/>
  <c r="BV208" i="6" s="1"/>
  <c r="BV207" i="6" s="1"/>
  <c r="BW206" i="6" s="1"/>
  <c r="BW208" i="6" s="1"/>
  <c r="BW207" i="6" s="1"/>
  <c r="BX206" i="6" s="1"/>
  <c r="BJ160" i="6"/>
  <c r="BJ159" i="6" s="1"/>
  <c r="BK158" i="6" s="1"/>
  <c r="BT196" i="6"/>
  <c r="BT195" i="6" s="1"/>
  <c r="BU194" i="6" s="1"/>
  <c r="BU196" i="6" s="1"/>
  <c r="BU195" i="6" s="1"/>
  <c r="BV194" i="6" s="1"/>
  <c r="BV196" i="6" s="1"/>
  <c r="BV195" i="6" s="1"/>
  <c r="BW194" i="6" s="1"/>
  <c r="AY136" i="6"/>
  <c r="AY135" i="6" s="1"/>
  <c r="AZ134" i="6" s="1"/>
  <c r="AZ136" i="6" s="1"/>
  <c r="AZ135" i="6" s="1"/>
  <c r="BA134" i="6" s="1"/>
  <c r="BA136" i="6" s="1"/>
  <c r="BA135" i="6" s="1"/>
  <c r="BB134" i="6" s="1"/>
  <c r="AC64" i="6"/>
  <c r="AC63" i="6" s="1"/>
  <c r="AD62" i="6" s="1"/>
  <c r="AD64" i="6" s="1"/>
  <c r="AD63" i="6" s="1"/>
  <c r="AE62" i="6" s="1"/>
  <c r="BB139" i="6"/>
  <c r="BB138" i="6" s="1"/>
  <c r="BC137" i="6" s="1"/>
  <c r="BC139" i="6" s="1"/>
  <c r="BC138" i="6" s="1"/>
  <c r="BD137" i="6" s="1"/>
  <c r="BB151" i="6"/>
  <c r="BB150" i="6" s="1"/>
  <c r="BC149" i="6" s="1"/>
  <c r="BC151" i="6" s="1"/>
  <c r="BC150" i="6" s="1"/>
  <c r="BD149" i="6" s="1"/>
  <c r="BD151" i="6" s="1"/>
  <c r="BD150" i="6" s="1"/>
  <c r="BE149" i="6" s="1"/>
  <c r="BE151" i="6" s="1"/>
  <c r="BE150" i="6" s="1"/>
  <c r="BF149" i="6" s="1"/>
  <c r="BP181" i="6"/>
  <c r="BP180" i="6" s="1"/>
  <c r="BQ179" i="6" s="1"/>
  <c r="BD154" i="6"/>
  <c r="BD153" i="6" s="1"/>
  <c r="BE152" i="6" s="1"/>
  <c r="BE154" i="6" s="1"/>
  <c r="BE153" i="6" s="1"/>
  <c r="BF152" i="6" s="1"/>
  <c r="BT199" i="6"/>
  <c r="BT198" i="6" s="1"/>
  <c r="BU197" i="6" s="1"/>
  <c r="K42" i="6"/>
  <c r="CB217" i="6"/>
  <c r="CB216" i="6" s="1"/>
  <c r="CC215" i="6" s="1"/>
  <c r="CC217" i="6" s="1"/>
  <c r="CC216" i="6" s="1"/>
  <c r="CD215" i="6" s="1"/>
  <c r="BH157" i="6"/>
  <c r="BH156" i="6" s="1"/>
  <c r="BI155" i="6" s="1"/>
  <c r="BI157" i="6" s="1"/>
  <c r="BI156" i="6" s="1"/>
  <c r="BJ155" i="6" s="1"/>
  <c r="AX133" i="6"/>
  <c r="AX132" i="6" s="1"/>
  <c r="AY131" i="6" s="1"/>
  <c r="AY133" i="6" s="1"/>
  <c r="AY132" i="6" s="1"/>
  <c r="AZ131" i="6" s="1"/>
  <c r="AZ133" i="6" s="1"/>
  <c r="AZ132" i="6" s="1"/>
  <c r="BA131" i="6" s="1"/>
  <c r="BA133" i="6" s="1"/>
  <c r="BA132" i="6" s="1"/>
  <c r="BB131" i="6" s="1"/>
  <c r="BC148" i="6"/>
  <c r="BC147" i="6" s="1"/>
  <c r="BD146" i="6" s="1"/>
  <c r="BD148" i="6" s="1"/>
  <c r="BD147" i="6" s="1"/>
  <c r="BE146" i="6" s="1"/>
  <c r="BE148" i="6" s="1"/>
  <c r="BE147" i="6" s="1"/>
  <c r="BF146" i="6" s="1"/>
  <c r="CM256" i="6"/>
  <c r="CM255" i="6" s="1"/>
  <c r="CN254" i="6" s="1"/>
  <c r="CN256" i="6" s="1"/>
  <c r="CN255" i="6" s="1"/>
  <c r="CO254" i="6" s="1"/>
  <c r="CO256" i="6" s="1"/>
  <c r="CO255" i="6" s="1"/>
  <c r="CP254" i="6" s="1"/>
  <c r="BH166" i="6"/>
  <c r="BH165" i="6" s="1"/>
  <c r="BI164" i="6" s="1"/>
  <c r="BI166" i="6" s="1"/>
  <c r="BI165" i="6" s="1"/>
  <c r="BJ164" i="6" s="1"/>
  <c r="CP259" i="6"/>
  <c r="CP258" i="6" s="1"/>
  <c r="CQ257" i="6" s="1"/>
  <c r="V55" i="6"/>
  <c r="V54" i="6" s="1"/>
  <c r="W53" i="6" s="1"/>
  <c r="W55" i="6" s="1"/>
  <c r="W54" i="6" s="1"/>
  <c r="X53" i="6" s="1"/>
  <c r="AX124" i="6"/>
  <c r="AX123" i="6" s="1"/>
  <c r="AY122" i="6" s="1"/>
  <c r="AB61" i="6"/>
  <c r="AB60" i="6" s="1"/>
  <c r="AC59" i="6" s="1"/>
  <c r="AC61" i="6" s="1"/>
  <c r="AC60" i="6" s="1"/>
  <c r="AD59" i="6" s="1"/>
  <c r="AD73" i="6"/>
  <c r="AD72" i="6" s="1"/>
  <c r="AE71" i="6" s="1"/>
  <c r="AE73" i="6" s="1"/>
  <c r="AE72" i="6" s="1"/>
  <c r="AF71" i="6" s="1"/>
  <c r="CI244" i="6"/>
  <c r="CI243" i="6" s="1"/>
  <c r="CJ242" i="6" s="1"/>
  <c r="CJ244" i="6" s="1"/>
  <c r="CJ243" i="6" s="1"/>
  <c r="CK242" i="6" s="1"/>
  <c r="CK244" i="6" s="1"/>
  <c r="CK243" i="6" s="1"/>
  <c r="CL242" i="6" s="1"/>
  <c r="BJ175" i="6"/>
  <c r="BJ174" i="6" s="1"/>
  <c r="BK173" i="6" s="1"/>
  <c r="BK175" i="6" s="1"/>
  <c r="BK174" i="6" s="1"/>
  <c r="BL173" i="6" s="1"/>
  <c r="BL175" i="6" s="1"/>
  <c r="BL174" i="6" s="1"/>
  <c r="BM173" i="6" s="1"/>
  <c r="BM175" i="6" s="1"/>
  <c r="BM174" i="6" s="1"/>
  <c r="BN173" i="6" s="1"/>
  <c r="AK88" i="6"/>
  <c r="AK87" i="6" s="1"/>
  <c r="AL86" i="6" s="1"/>
  <c r="AL88" i="6" s="1"/>
  <c r="AL87" i="6" s="1"/>
  <c r="AM86" i="6" s="1"/>
  <c r="BX205" i="6"/>
  <c r="BX204" i="6" s="1"/>
  <c r="BY203" i="6" s="1"/>
  <c r="BY205" i="6" s="1"/>
  <c r="BY204" i="6" s="1"/>
  <c r="BZ203" i="6" s="1"/>
  <c r="AB67" i="6"/>
  <c r="AB66" i="6" s="1"/>
  <c r="AC65" i="6" s="1"/>
  <c r="M299" i="1"/>
  <c r="CG297" i="6"/>
  <c r="CG296" i="6"/>
  <c r="CE294" i="8"/>
  <c r="CF293" i="8" s="1"/>
  <c r="CE295" i="8"/>
  <c r="CD296" i="8"/>
  <c r="CD288" i="8" s="1"/>
  <c r="BY310" i="1"/>
  <c r="BY302" i="1" s="1"/>
  <c r="BZ307" i="1"/>
  <c r="CG32" i="8"/>
  <c r="CG31" i="8" s="1"/>
  <c r="O18" i="1"/>
  <c r="N21" i="1"/>
  <c r="J40" i="8"/>
  <c r="L285" i="8"/>
  <c r="L281" i="8"/>
  <c r="L283" i="8" s="1"/>
  <c r="L47" i="8"/>
  <c r="O283" i="6"/>
  <c r="O285" i="6" s="1"/>
  <c r="K277" i="6"/>
  <c r="M18" i="8"/>
  <c r="M21" i="8" s="1"/>
  <c r="N51" i="8" s="1"/>
  <c r="L19" i="8"/>
  <c r="L20" i="8"/>
  <c r="J20" i="6"/>
  <c r="CM268" i="6" l="1"/>
  <c r="CM267" i="6" s="1"/>
  <c r="CN266" i="6" s="1"/>
  <c r="O60" i="1"/>
  <c r="O62" i="1" s="1"/>
  <c r="O61" i="1" s="1"/>
  <c r="P60" i="1" s="1"/>
  <c r="P62" i="1" s="1"/>
  <c r="P61" i="1" s="1"/>
  <c r="Q60" i="1" s="1"/>
  <c r="Q62" i="1" s="1"/>
  <c r="Q61" i="1" s="1"/>
  <c r="R60" i="1" s="1"/>
  <c r="R62" i="1" s="1"/>
  <c r="R61" i="1" s="1"/>
  <c r="S60" i="1" s="1"/>
  <c r="S62" i="1" s="1"/>
  <c r="S61" i="1" s="1"/>
  <c r="T60" i="1" s="1"/>
  <c r="T62" i="1" s="1"/>
  <c r="T61" i="1" s="1"/>
  <c r="U60" i="1" s="1"/>
  <c r="U62" i="1" s="1"/>
  <c r="U61" i="1" s="1"/>
  <c r="V60" i="1" s="1"/>
  <c r="V62" i="1" s="1"/>
  <c r="V61" i="1" s="1"/>
  <c r="W60" i="1" s="1"/>
  <c r="W62" i="1" s="1"/>
  <c r="W61" i="1" s="1"/>
  <c r="X60" i="1" s="1"/>
  <c r="X62" i="1" s="1"/>
  <c r="X61" i="1" s="1"/>
  <c r="Y60" i="1" s="1"/>
  <c r="Y62" i="1" s="1"/>
  <c r="Y61" i="1" s="1"/>
  <c r="Z60" i="1" s="1"/>
  <c r="Z62" i="1" s="1"/>
  <c r="Z61" i="1" s="1"/>
  <c r="AA60" i="1" s="1"/>
  <c r="AA62" i="1" s="1"/>
  <c r="AA61" i="1" s="1"/>
  <c r="AB60" i="1" s="1"/>
  <c r="AB62" i="1" s="1"/>
  <c r="AB61" i="1" s="1"/>
  <c r="AC60" i="1" s="1"/>
  <c r="AC62" i="1" s="1"/>
  <c r="AC61" i="1" s="1"/>
  <c r="N303" i="1"/>
  <c r="J270" i="8"/>
  <c r="L42" i="8"/>
  <c r="L44" i="8" s="1"/>
  <c r="L43" i="8" s="1"/>
  <c r="M42" i="8" s="1"/>
  <c r="M44" i="8" s="1"/>
  <c r="M43" i="8" s="1"/>
  <c r="N42" i="8" s="1"/>
  <c r="N44" i="8" s="1"/>
  <c r="N43" i="8" s="1"/>
  <c r="O42" i="8" s="1"/>
  <c r="O44" i="8" s="1"/>
  <c r="O43" i="8" s="1"/>
  <c r="P42" i="8" s="1"/>
  <c r="P44" i="8" s="1"/>
  <c r="P43" i="8" s="1"/>
  <c r="Q42" i="8" s="1"/>
  <c r="Y59" i="1"/>
  <c r="Y58" i="1" s="1"/>
  <c r="Z57" i="1" s="1"/>
  <c r="Z59" i="1" s="1"/>
  <c r="Z58" i="1" s="1"/>
  <c r="AA57" i="1" s="1"/>
  <c r="AA59" i="1" s="1"/>
  <c r="AA58" i="1" s="1"/>
  <c r="AB57" i="1" s="1"/>
  <c r="AB59" i="1" s="1"/>
  <c r="AB58" i="1" s="1"/>
  <c r="L46" i="8"/>
  <c r="BD139" i="6"/>
  <c r="AM88" i="6"/>
  <c r="AI76" i="6"/>
  <c r="AU112" i="6"/>
  <c r="AV114" i="6"/>
  <c r="AL84" i="6"/>
  <c r="BS183" i="6"/>
  <c r="CD217" i="6"/>
  <c r="CF222" i="6"/>
  <c r="AP96" i="6"/>
  <c r="BW196" i="6"/>
  <c r="AQ100" i="6"/>
  <c r="AT108" i="6"/>
  <c r="AS105" i="6"/>
  <c r="BZ205" i="6"/>
  <c r="CG225" i="6"/>
  <c r="AW117" i="6"/>
  <c r="AE64" i="6"/>
  <c r="AA52" i="6"/>
  <c r="L41" i="6"/>
  <c r="L43" i="6" s="1"/>
  <c r="K272" i="6"/>
  <c r="N49" i="6"/>
  <c r="X55" i="6"/>
  <c r="X54" i="6" s="1"/>
  <c r="Y53" i="6" s="1"/>
  <c r="Y55" i="6" s="1"/>
  <c r="Y54" i="6" s="1"/>
  <c r="Z53" i="6" s="1"/>
  <c r="Z55" i="6" s="1"/>
  <c r="Z54" i="6" s="1"/>
  <c r="AA53" i="6" s="1"/>
  <c r="AA55" i="6" s="1"/>
  <c r="AA54" i="6" s="1"/>
  <c r="AB53" i="6" s="1"/>
  <c r="BJ157" i="6"/>
  <c r="AC67" i="6"/>
  <c r="AC66" i="6" s="1"/>
  <c r="AD65" i="6" s="1"/>
  <c r="AD67" i="6" s="1"/>
  <c r="AD66" i="6" s="1"/>
  <c r="AE65" i="6" s="1"/>
  <c r="AE67" i="6" s="1"/>
  <c r="AE66" i="6" s="1"/>
  <c r="AF65" i="6" s="1"/>
  <c r="Z58" i="6"/>
  <c r="Z57" i="6" s="1"/>
  <c r="AA56" i="6" s="1"/>
  <c r="AA58" i="6" s="1"/>
  <c r="AA57" i="6" s="1"/>
  <c r="AB56" i="6" s="1"/>
  <c r="CB220" i="6"/>
  <c r="CB219" i="6" s="1"/>
  <c r="CC218" i="6" s="1"/>
  <c r="AD61" i="6"/>
  <c r="BQ181" i="6"/>
  <c r="BQ180" i="6" s="1"/>
  <c r="BR179" i="6" s="1"/>
  <c r="BN169" i="6"/>
  <c r="CC214" i="6"/>
  <c r="AF79" i="6"/>
  <c r="AF78" i="6" s="1"/>
  <c r="AG77" i="6" s="1"/>
  <c r="AG79" i="6" s="1"/>
  <c r="AG78" i="6" s="1"/>
  <c r="AH77" i="6" s="1"/>
  <c r="AH79" i="6" s="1"/>
  <c r="AH78" i="6" s="1"/>
  <c r="AI77" i="6" s="1"/>
  <c r="AI79" i="6" s="1"/>
  <c r="AI78" i="6" s="1"/>
  <c r="AJ77" i="6" s="1"/>
  <c r="CR265" i="6"/>
  <c r="CR264" i="6" s="1"/>
  <c r="CS263" i="6" s="1"/>
  <c r="CS265" i="6" s="1"/>
  <c r="CS264" i="6" s="1"/>
  <c r="CT263" i="6" s="1"/>
  <c r="AK94" i="6"/>
  <c r="AK93" i="6" s="1"/>
  <c r="AL92" i="6" s="1"/>
  <c r="BB136" i="6"/>
  <c r="BB135" i="6" s="1"/>
  <c r="BC134" i="6" s="1"/>
  <c r="AK91" i="6"/>
  <c r="AK90" i="6" s="1"/>
  <c r="AL89" i="6" s="1"/>
  <c r="AL91" i="6" s="1"/>
  <c r="AL90" i="6" s="1"/>
  <c r="AM89" i="6" s="1"/>
  <c r="AM91" i="6" s="1"/>
  <c r="AM90" i="6" s="1"/>
  <c r="AN89" i="6" s="1"/>
  <c r="CL244" i="6"/>
  <c r="CL243" i="6" s="1"/>
  <c r="CM242" i="6" s="1"/>
  <c r="CM244" i="6" s="1"/>
  <c r="CM243" i="6" s="1"/>
  <c r="AY124" i="6"/>
  <c r="BU199" i="6"/>
  <c r="BU198" i="6" s="1"/>
  <c r="BV197" i="6" s="1"/>
  <c r="BK160" i="6"/>
  <c r="BB142" i="6"/>
  <c r="BB141" i="6" s="1"/>
  <c r="BC140" i="6" s="1"/>
  <c r="BC142" i="6" s="1"/>
  <c r="BC141" i="6" s="1"/>
  <c r="BD140" i="6" s="1"/>
  <c r="BD142" i="6" s="1"/>
  <c r="BD141" i="6" s="1"/>
  <c r="BE140" i="6" s="1"/>
  <c r="AX130" i="6"/>
  <c r="AX129" i="6" s="1"/>
  <c r="AY128" i="6" s="1"/>
  <c r="AY130" i="6" s="1"/>
  <c r="AY129" i="6" s="1"/>
  <c r="AZ128" i="6" s="1"/>
  <c r="AZ130" i="6" s="1"/>
  <c r="AZ129" i="6" s="1"/>
  <c r="BA128" i="6" s="1"/>
  <c r="CB211" i="6"/>
  <c r="AX127" i="6"/>
  <c r="AX126" i="6" s="1"/>
  <c r="AY125" i="6" s="1"/>
  <c r="CF232" i="6"/>
  <c r="CF231" i="6" s="1"/>
  <c r="CG230" i="6" s="1"/>
  <c r="BU202" i="6"/>
  <c r="BU201" i="6" s="1"/>
  <c r="BV200" i="6" s="1"/>
  <c r="BJ163" i="6"/>
  <c r="BJ162" i="6" s="1"/>
  <c r="BK161" i="6" s="1"/>
  <c r="CP256" i="6"/>
  <c r="CP255" i="6" s="1"/>
  <c r="CQ254" i="6" s="1"/>
  <c r="CQ256" i="6" s="1"/>
  <c r="CQ255" i="6" s="1"/>
  <c r="BB133" i="6"/>
  <c r="BF154" i="6"/>
  <c r="BF153" i="6" s="1"/>
  <c r="BG152" i="6" s="1"/>
  <c r="BG154" i="6" s="1"/>
  <c r="BG153" i="6" s="1"/>
  <c r="BH152" i="6" s="1"/>
  <c r="BH154" i="6" s="1"/>
  <c r="BH153" i="6" s="1"/>
  <c r="BI152" i="6" s="1"/>
  <c r="BF151" i="6"/>
  <c r="BF150" i="6" s="1"/>
  <c r="BG149" i="6" s="1"/>
  <c r="BX208" i="6"/>
  <c r="BX207" i="6" s="1"/>
  <c r="BY206" i="6" s="1"/>
  <c r="BN172" i="6"/>
  <c r="BN171" i="6" s="1"/>
  <c r="BO170" i="6" s="1"/>
  <c r="BR187" i="6"/>
  <c r="BR186" i="6" s="1"/>
  <c r="BS185" i="6" s="1"/>
  <c r="CN253" i="6"/>
  <c r="CN252" i="6" s="1"/>
  <c r="CO251" i="6" s="1"/>
  <c r="CO253" i="6" s="1"/>
  <c r="CO252" i="6" s="1"/>
  <c r="CP251" i="6" s="1"/>
  <c r="AN103" i="6"/>
  <c r="AN102" i="6" s="1"/>
  <c r="AO101" i="6" s="1"/>
  <c r="AO103" i="6" s="1"/>
  <c r="AO102" i="6" s="1"/>
  <c r="AP101" i="6" s="1"/>
  <c r="AP103" i="6" s="1"/>
  <c r="AP102" i="6" s="1"/>
  <c r="AQ101" i="6" s="1"/>
  <c r="AQ103" i="6" s="1"/>
  <c r="AQ102" i="6" s="1"/>
  <c r="AR101" i="6" s="1"/>
  <c r="AJ82" i="6"/>
  <c r="AJ81" i="6" s="1"/>
  <c r="AK80" i="6" s="1"/>
  <c r="AS121" i="6"/>
  <c r="AS120" i="6" s="1"/>
  <c r="AT119" i="6" s="1"/>
  <c r="BU193" i="6"/>
  <c r="BU192" i="6" s="1"/>
  <c r="BV191" i="6" s="1"/>
  <c r="BF145" i="6"/>
  <c r="BN175" i="6"/>
  <c r="BN174" i="6" s="1"/>
  <c r="BO173" i="6" s="1"/>
  <c r="BO175" i="6" s="1"/>
  <c r="BO174" i="6" s="1"/>
  <c r="BP173" i="6" s="1"/>
  <c r="AF73" i="6"/>
  <c r="AF72" i="6" s="1"/>
  <c r="AG71" i="6" s="1"/>
  <c r="AG73" i="6" s="1"/>
  <c r="AG72" i="6" s="1"/>
  <c r="AH71" i="6" s="1"/>
  <c r="CQ259" i="6"/>
  <c r="CQ258" i="6" s="1"/>
  <c r="CR257" i="6" s="1"/>
  <c r="CR259" i="6" s="1"/>
  <c r="CR258" i="6" s="1"/>
  <c r="BJ166" i="6"/>
  <c r="BJ165" i="6" s="1"/>
  <c r="BK164" i="6" s="1"/>
  <c r="BK166" i="6" s="1"/>
  <c r="BK165" i="6" s="1"/>
  <c r="BL164" i="6" s="1"/>
  <c r="BL166" i="6" s="1"/>
  <c r="BL165" i="6" s="1"/>
  <c r="BM164" i="6" s="1"/>
  <c r="BF148" i="6"/>
  <c r="BF147" i="6" s="1"/>
  <c r="BG146" i="6" s="1"/>
  <c r="CM247" i="6"/>
  <c r="CM246" i="6" s="1"/>
  <c r="CN245" i="6" s="1"/>
  <c r="CN247" i="6" s="1"/>
  <c r="CN246" i="6" s="1"/>
  <c r="BN178" i="6"/>
  <c r="BN177" i="6" s="1"/>
  <c r="BO176" i="6" s="1"/>
  <c r="BT190" i="6"/>
  <c r="BT189" i="6" s="1"/>
  <c r="BU188" i="6" s="1"/>
  <c r="AD70" i="6"/>
  <c r="AD69" i="6" s="1"/>
  <c r="AE68" i="6" s="1"/>
  <c r="AE70" i="6" s="1"/>
  <c r="AE69" i="6" s="1"/>
  <c r="AF68" i="6" s="1"/>
  <c r="N299" i="1"/>
  <c r="CG298" i="6"/>
  <c r="CG290" i="6" s="1"/>
  <c r="CF295" i="8"/>
  <c r="CF294" i="8"/>
  <c r="CG293" i="8" s="1"/>
  <c r="CE296" i="8"/>
  <c r="CE288" i="8" s="1"/>
  <c r="BZ309" i="1"/>
  <c r="BZ308" i="1"/>
  <c r="K39" i="8"/>
  <c r="K41" i="8" s="1"/>
  <c r="P18" i="1"/>
  <c r="O21" i="1"/>
  <c r="M285" i="8"/>
  <c r="M50" i="8"/>
  <c r="M49" i="8" s="1"/>
  <c r="N48" i="8" s="1"/>
  <c r="N50" i="8" s="1"/>
  <c r="N49" i="8" s="1"/>
  <c r="O48" i="8" s="1"/>
  <c r="O50" i="8" s="1"/>
  <c r="O49" i="8" s="1"/>
  <c r="P48" i="8" s="1"/>
  <c r="P50" i="8" s="1"/>
  <c r="P49" i="8" s="1"/>
  <c r="Q48" i="8" s="1"/>
  <c r="M281" i="8"/>
  <c r="M283" i="8" s="1"/>
  <c r="P283" i="6"/>
  <c r="P285" i="6" s="1"/>
  <c r="N18" i="8"/>
  <c r="N21" i="8" s="1"/>
  <c r="O54" i="8" s="1"/>
  <c r="M19" i="8"/>
  <c r="M20" i="8"/>
  <c r="K20" i="6"/>
  <c r="CN268" i="6" l="1"/>
  <c r="CN267" i="6" s="1"/>
  <c r="CO266" i="6" s="1"/>
  <c r="P63" i="1"/>
  <c r="P65" i="1" s="1"/>
  <c r="P64" i="1" s="1"/>
  <c r="Q63" i="1" s="1"/>
  <c r="Q65" i="1" s="1"/>
  <c r="Q64" i="1" s="1"/>
  <c r="R63" i="1" s="1"/>
  <c r="R65" i="1" s="1"/>
  <c r="R64" i="1" s="1"/>
  <c r="S63" i="1" s="1"/>
  <c r="S65" i="1" s="1"/>
  <c r="S64" i="1" s="1"/>
  <c r="T63" i="1" s="1"/>
  <c r="T65" i="1" s="1"/>
  <c r="T64" i="1" s="1"/>
  <c r="U63" i="1" s="1"/>
  <c r="U65" i="1" s="1"/>
  <c r="U64" i="1" s="1"/>
  <c r="V63" i="1" s="1"/>
  <c r="V65" i="1" s="1"/>
  <c r="V64" i="1" s="1"/>
  <c r="W63" i="1" s="1"/>
  <c r="W65" i="1" s="1"/>
  <c r="W64" i="1" s="1"/>
  <c r="X63" i="1" s="1"/>
  <c r="X65" i="1" s="1"/>
  <c r="X64" i="1" s="1"/>
  <c r="Y63" i="1" s="1"/>
  <c r="Y65" i="1" s="1"/>
  <c r="Y64" i="1" s="1"/>
  <c r="Z63" i="1" s="1"/>
  <c r="Z65" i="1" s="1"/>
  <c r="Z64" i="1" s="1"/>
  <c r="AA63" i="1" s="1"/>
  <c r="AA65" i="1" s="1"/>
  <c r="AA64" i="1" s="1"/>
  <c r="AB63" i="1" s="1"/>
  <c r="AB65" i="1" s="1"/>
  <c r="AB64" i="1" s="1"/>
  <c r="AC63" i="1" s="1"/>
  <c r="AC65" i="1" s="1"/>
  <c r="AC64" i="1" s="1"/>
  <c r="AD63" i="1" s="1"/>
  <c r="AD65" i="1" s="1"/>
  <c r="AD64" i="1" s="1"/>
  <c r="O303" i="1"/>
  <c r="J272" i="8"/>
  <c r="J277" i="8" s="1"/>
  <c r="J271" i="8"/>
  <c r="J276" i="8" s="1"/>
  <c r="K268" i="8"/>
  <c r="K275" i="8" s="1"/>
  <c r="M45" i="8"/>
  <c r="AK82" i="6"/>
  <c r="BB132" i="6"/>
  <c r="BE142" i="6"/>
  <c r="AI75" i="6"/>
  <c r="BF144" i="6"/>
  <c r="BK159" i="6"/>
  <c r="BZ204" i="6"/>
  <c r="BD138" i="6"/>
  <c r="BU190" i="6"/>
  <c r="BP175" i="6"/>
  <c r="BM166" i="6"/>
  <c r="CB210" i="6"/>
  <c r="CC213" i="6"/>
  <c r="BJ156" i="6"/>
  <c r="AU111" i="6"/>
  <c r="BS187" i="6"/>
  <c r="BI154" i="6"/>
  <c r="BA130" i="6"/>
  <c r="AY123" i="6"/>
  <c r="BN168" i="6"/>
  <c r="AQ99" i="6"/>
  <c r="BW195" i="6"/>
  <c r="CD216" i="6"/>
  <c r="AM87" i="6"/>
  <c r="AE63" i="6"/>
  <c r="AD60" i="6"/>
  <c r="AA51" i="6"/>
  <c r="AA272" i="6" s="1"/>
  <c r="AA270" i="6"/>
  <c r="L42" i="6"/>
  <c r="M41" i="6" s="1"/>
  <c r="M43" i="6" s="1"/>
  <c r="L270" i="6"/>
  <c r="N48" i="6"/>
  <c r="AF67" i="6"/>
  <c r="AN91" i="6"/>
  <c r="BG148" i="6"/>
  <c r="AT121" i="6"/>
  <c r="BG151" i="6"/>
  <c r="BG150" i="6" s="1"/>
  <c r="BH149" i="6" s="1"/>
  <c r="AL94" i="6"/>
  <c r="AL93" i="6" s="1"/>
  <c r="AM92" i="6" s="1"/>
  <c r="AM94" i="6" s="1"/>
  <c r="AM93" i="6" s="1"/>
  <c r="AN92" i="6" s="1"/>
  <c r="AF70" i="6"/>
  <c r="AF69" i="6" s="1"/>
  <c r="AG68" i="6" s="1"/>
  <c r="AH73" i="6"/>
  <c r="CP253" i="6"/>
  <c r="CP252" i="6" s="1"/>
  <c r="BV199" i="6"/>
  <c r="BV198" i="6" s="1"/>
  <c r="BW197" i="6" s="1"/>
  <c r="BV193" i="6"/>
  <c r="BO172" i="6"/>
  <c r="BK163" i="6"/>
  <c r="BK162" i="6" s="1"/>
  <c r="BL161" i="6" s="1"/>
  <c r="CG232" i="6"/>
  <c r="AJ79" i="6"/>
  <c r="AB58" i="6"/>
  <c r="AB57" i="6" s="1"/>
  <c r="AC56" i="6" s="1"/>
  <c r="BY208" i="6"/>
  <c r="BY207" i="6" s="1"/>
  <c r="BZ206" i="6" s="1"/>
  <c r="BV202" i="6"/>
  <c r="BV201" i="6" s="1"/>
  <c r="BW200" i="6" s="1"/>
  <c r="AY127" i="6"/>
  <c r="AY126" i="6" s="1"/>
  <c r="AZ125" i="6" s="1"/>
  <c r="BC136" i="6"/>
  <c r="CT265" i="6"/>
  <c r="CT264" i="6" s="1"/>
  <c r="BR181" i="6"/>
  <c r="CC220" i="6"/>
  <c r="CC219" i="6" s="1"/>
  <c r="CD218" i="6" s="1"/>
  <c r="AB55" i="6"/>
  <c r="BO178" i="6"/>
  <c r="BO177" i="6" s="1"/>
  <c r="BP176" i="6" s="1"/>
  <c r="AR103" i="6"/>
  <c r="P274" i="1"/>
  <c r="BZ310" i="1"/>
  <c r="BZ302" i="1" s="1"/>
  <c r="CF296" i="8"/>
  <c r="CF288" i="8" s="1"/>
  <c r="CG295" i="8"/>
  <c r="CG294" i="8"/>
  <c r="CA307" i="1"/>
  <c r="O299" i="1"/>
  <c r="K40" i="8"/>
  <c r="K270" i="8" s="1"/>
  <c r="Q18" i="1"/>
  <c r="P21" i="1"/>
  <c r="N281" i="8"/>
  <c r="N283" i="8" s="1"/>
  <c r="N285" i="8"/>
  <c r="N53" i="8"/>
  <c r="N52" i="8" s="1"/>
  <c r="O51" i="8" s="1"/>
  <c r="O53" i="8" s="1"/>
  <c r="O52" i="8" s="1"/>
  <c r="P51" i="8" s="1"/>
  <c r="P53" i="8" s="1"/>
  <c r="P52" i="8" s="1"/>
  <c r="Q51" i="8" s="1"/>
  <c r="Q53" i="8" s="1"/>
  <c r="Q52" i="8" s="1"/>
  <c r="R51" i="8" s="1"/>
  <c r="Q283" i="6"/>
  <c r="Q285" i="6" s="1"/>
  <c r="K273" i="6"/>
  <c r="K278" i="6" s="1"/>
  <c r="K274" i="6"/>
  <c r="K279" i="6" s="1"/>
  <c r="Q44" i="8"/>
  <c r="Q43" i="8" s="1"/>
  <c r="R42" i="8" s="1"/>
  <c r="Q50" i="8"/>
  <c r="Q49" i="8" s="1"/>
  <c r="R48" i="8" s="1"/>
  <c r="N19" i="8"/>
  <c r="O18" i="8"/>
  <c r="O21" i="8" s="1"/>
  <c r="N20" i="8"/>
  <c r="L20" i="6"/>
  <c r="CO268" i="6" l="1"/>
  <c r="CO267" i="6" s="1"/>
  <c r="CP266" i="6" s="1"/>
  <c r="J278" i="8"/>
  <c r="J286" i="8" s="1"/>
  <c r="Q66" i="1"/>
  <c r="Q68" i="1" s="1"/>
  <c r="Q67" i="1" s="1"/>
  <c r="R66" i="1" s="1"/>
  <c r="R68" i="1" s="1"/>
  <c r="R67" i="1" s="1"/>
  <c r="S66" i="1" s="1"/>
  <c r="S68" i="1" s="1"/>
  <c r="S67" i="1" s="1"/>
  <c r="T66" i="1" s="1"/>
  <c r="T68" i="1" s="1"/>
  <c r="T67" i="1" s="1"/>
  <c r="U66" i="1" s="1"/>
  <c r="U68" i="1" s="1"/>
  <c r="U67" i="1" s="1"/>
  <c r="V66" i="1" s="1"/>
  <c r="V68" i="1" s="1"/>
  <c r="V67" i="1" s="1"/>
  <c r="W66" i="1" s="1"/>
  <c r="W68" i="1" s="1"/>
  <c r="W67" i="1" s="1"/>
  <c r="X66" i="1" s="1"/>
  <c r="X68" i="1" s="1"/>
  <c r="X67" i="1" s="1"/>
  <c r="Y66" i="1" s="1"/>
  <c r="Y68" i="1" s="1"/>
  <c r="Y67" i="1" s="1"/>
  <c r="Z66" i="1" s="1"/>
  <c r="Z68" i="1" s="1"/>
  <c r="Z67" i="1" s="1"/>
  <c r="AA66" i="1" s="1"/>
  <c r="AA68" i="1" s="1"/>
  <c r="AA67" i="1" s="1"/>
  <c r="AB66" i="1" s="1"/>
  <c r="AB68" i="1" s="1"/>
  <c r="AB67" i="1" s="1"/>
  <c r="AC66" i="1" s="1"/>
  <c r="AC68" i="1" s="1"/>
  <c r="AC67" i="1" s="1"/>
  <c r="AD66" i="1" s="1"/>
  <c r="AD68" i="1" s="1"/>
  <c r="AD67" i="1" s="1"/>
  <c r="AE66" i="1" s="1"/>
  <c r="AE68" i="1" s="1"/>
  <c r="AE67" i="1" s="1"/>
  <c r="P303" i="1"/>
  <c r="L272" i="6"/>
  <c r="M47" i="8"/>
  <c r="AR102" i="6"/>
  <c r="BR180" i="6"/>
  <c r="AJ78" i="6"/>
  <c r="BV192" i="6"/>
  <c r="AG70" i="6"/>
  <c r="BG147" i="6"/>
  <c r="BI153" i="6"/>
  <c r="CG231" i="6"/>
  <c r="BM165" i="6"/>
  <c r="BU189" i="6"/>
  <c r="BC135" i="6"/>
  <c r="BA129" i="6"/>
  <c r="BS186" i="6"/>
  <c r="BE141" i="6"/>
  <c r="AK81" i="6"/>
  <c r="BZ208" i="6"/>
  <c r="BW199" i="6"/>
  <c r="AN90" i="6"/>
  <c r="BL163" i="6"/>
  <c r="BH151" i="6"/>
  <c r="CD220" i="6"/>
  <c r="AZ127" i="6"/>
  <c r="BO171" i="6"/>
  <c r="AH72" i="6"/>
  <c r="AT120" i="6"/>
  <c r="AF66" i="6"/>
  <c r="BP174" i="6"/>
  <c r="AC58" i="6"/>
  <c r="AB54" i="6"/>
  <c r="AB272" i="6" s="1"/>
  <c r="AB270" i="6"/>
  <c r="P34" i="8"/>
  <c r="P36" i="8" s="1"/>
  <c r="P35" i="8" s="1"/>
  <c r="Q34" i="8" s="1"/>
  <c r="Q36" i="8" s="1"/>
  <c r="Q35" i="8" s="1"/>
  <c r="R34" i="8" s="1"/>
  <c r="R36" i="8" s="1"/>
  <c r="R35" i="8" s="1"/>
  <c r="S34" i="8" s="1"/>
  <c r="S36" i="8" s="1"/>
  <c r="S35" i="8" s="1"/>
  <c r="T34" i="8" s="1"/>
  <c r="T36" i="8" s="1"/>
  <c r="T35" i="8" s="1"/>
  <c r="U34" i="8" s="1"/>
  <c r="U36" i="8" s="1"/>
  <c r="U35" i="8" s="1"/>
  <c r="V34" i="8" s="1"/>
  <c r="V36" i="8" s="1"/>
  <c r="V35" i="8" s="1"/>
  <c r="W34" i="8" s="1"/>
  <c r="W36" i="8" s="1"/>
  <c r="W35" i="8" s="1"/>
  <c r="X34" i="8" s="1"/>
  <c r="X36" i="8" s="1"/>
  <c r="X35" i="8" s="1"/>
  <c r="Y34" i="8" s="1"/>
  <c r="P25" i="8"/>
  <c r="P57" i="8"/>
  <c r="K280" i="6"/>
  <c r="K288" i="6" s="1"/>
  <c r="M42" i="6"/>
  <c r="N41" i="6" s="1"/>
  <c r="N43" i="6" s="1"/>
  <c r="M270" i="6"/>
  <c r="O47" i="6"/>
  <c r="AN94" i="6"/>
  <c r="AN93" i="6" s="1"/>
  <c r="AO92" i="6" s="1"/>
  <c r="BP178" i="6"/>
  <c r="BP177" i="6" s="1"/>
  <c r="BQ176" i="6" s="1"/>
  <c r="BW202" i="6"/>
  <c r="BW201" i="6" s="1"/>
  <c r="BX200" i="6" s="1"/>
  <c r="CG296" i="8"/>
  <c r="CG288" i="8" s="1"/>
  <c r="CA309" i="1"/>
  <c r="CA308" i="1"/>
  <c r="P299" i="1"/>
  <c r="P276" i="1"/>
  <c r="P275" i="1" s="1"/>
  <c r="Q274" i="1" s="1"/>
  <c r="Q276" i="1" s="1"/>
  <c r="Q275" i="1" s="1"/>
  <c r="R274" i="1" s="1"/>
  <c r="R276" i="1" s="1"/>
  <c r="R275" i="1" s="1"/>
  <c r="S274" i="1" s="1"/>
  <c r="L39" i="8"/>
  <c r="R18" i="1"/>
  <c r="Q21" i="1"/>
  <c r="O281" i="8"/>
  <c r="O283" i="8" s="1"/>
  <c r="O285" i="8"/>
  <c r="O56" i="8"/>
  <c r="O55" i="8" s="1"/>
  <c r="P54" i="8" s="1"/>
  <c r="P56" i="8" s="1"/>
  <c r="P55" i="8" s="1"/>
  <c r="Q54" i="8" s="1"/>
  <c r="Q56" i="8" s="1"/>
  <c r="Q55" i="8" s="1"/>
  <c r="R54" i="8" s="1"/>
  <c r="R56" i="8" s="1"/>
  <c r="R55" i="8" s="1"/>
  <c r="S54" i="8" s="1"/>
  <c r="R283" i="6"/>
  <c r="R285" i="6" s="1"/>
  <c r="L277" i="6"/>
  <c r="R53" i="8"/>
  <c r="R52" i="8" s="1"/>
  <c r="S51" i="8" s="1"/>
  <c r="R50" i="8"/>
  <c r="R49" i="8" s="1"/>
  <c r="S48" i="8" s="1"/>
  <c r="R44" i="8"/>
  <c r="R43" i="8" s="1"/>
  <c r="S42" i="8" s="1"/>
  <c r="O19" i="8"/>
  <c r="P18" i="8"/>
  <c r="P21" i="8" s="1"/>
  <c r="O20" i="8"/>
  <c r="M20" i="6"/>
  <c r="M272" i="6" l="1"/>
  <c r="CP268" i="6"/>
  <c r="CP267" i="6" s="1"/>
  <c r="CQ266" i="6" s="1"/>
  <c r="R69" i="1"/>
  <c r="R71" i="1" s="1"/>
  <c r="R70" i="1" s="1"/>
  <c r="S69" i="1" s="1"/>
  <c r="S71" i="1" s="1"/>
  <c r="S70" i="1" s="1"/>
  <c r="T69" i="1" s="1"/>
  <c r="T71" i="1" s="1"/>
  <c r="T70" i="1" s="1"/>
  <c r="U69" i="1" s="1"/>
  <c r="U71" i="1" s="1"/>
  <c r="U70" i="1" s="1"/>
  <c r="V69" i="1" s="1"/>
  <c r="V71" i="1" s="1"/>
  <c r="V70" i="1" s="1"/>
  <c r="W69" i="1" s="1"/>
  <c r="W71" i="1" s="1"/>
  <c r="W70" i="1" s="1"/>
  <c r="X69" i="1" s="1"/>
  <c r="X71" i="1" s="1"/>
  <c r="X70" i="1" s="1"/>
  <c r="Y69" i="1" s="1"/>
  <c r="Y71" i="1" s="1"/>
  <c r="Y70" i="1" s="1"/>
  <c r="Z69" i="1" s="1"/>
  <c r="Z71" i="1" s="1"/>
  <c r="Z70" i="1" s="1"/>
  <c r="AA69" i="1" s="1"/>
  <c r="AA71" i="1" s="1"/>
  <c r="AA70" i="1" s="1"/>
  <c r="AB69" i="1" s="1"/>
  <c r="AB71" i="1" s="1"/>
  <c r="AB70" i="1" s="1"/>
  <c r="AC69" i="1" s="1"/>
  <c r="AC71" i="1" s="1"/>
  <c r="AC70" i="1" s="1"/>
  <c r="AD69" i="1" s="1"/>
  <c r="AD71" i="1" s="1"/>
  <c r="AD70" i="1" s="1"/>
  <c r="AE69" i="1" s="1"/>
  <c r="AE71" i="1" s="1"/>
  <c r="AE70" i="1" s="1"/>
  <c r="AF69" i="1" s="1"/>
  <c r="AF71" i="1" s="1"/>
  <c r="AF70" i="1" s="1"/>
  <c r="Q303" i="1"/>
  <c r="L41" i="8"/>
  <c r="L40" i="8" s="1"/>
  <c r="M39" i="8" s="1"/>
  <c r="M46" i="8"/>
  <c r="BQ178" i="6"/>
  <c r="AO94" i="6"/>
  <c r="AU119" i="6"/>
  <c r="CD219" i="6"/>
  <c r="BL162" i="6"/>
  <c r="BW198" i="6"/>
  <c r="AG69" i="6"/>
  <c r="CH230" i="6"/>
  <c r="CH232" i="6" s="1"/>
  <c r="CH231" i="6" s="1"/>
  <c r="CI230" i="6" s="1"/>
  <c r="CI232" i="6" s="1"/>
  <c r="CI231" i="6" s="1"/>
  <c r="AZ126" i="6"/>
  <c r="BH150" i="6"/>
  <c r="BZ207" i="6"/>
  <c r="BT185" i="6"/>
  <c r="AC57" i="6"/>
  <c r="AC272" i="6" s="1"/>
  <c r="AC270" i="6"/>
  <c r="Q30" i="8"/>
  <c r="Q60" i="8"/>
  <c r="N42" i="6"/>
  <c r="N270" i="6"/>
  <c r="O49" i="6"/>
  <c r="BX202" i="6"/>
  <c r="BX201" i="6" s="1"/>
  <c r="BY200" i="6" s="1"/>
  <c r="Q299" i="1"/>
  <c r="CA310" i="1"/>
  <c r="CA302" i="1" s="1"/>
  <c r="CB307" i="1"/>
  <c r="S276" i="1"/>
  <c r="S275" i="1" s="1"/>
  <c r="T274" i="1" s="1"/>
  <c r="T276" i="1" s="1"/>
  <c r="T275" i="1" s="1"/>
  <c r="U274" i="1" s="1"/>
  <c r="U276" i="1" s="1"/>
  <c r="U275" i="1" s="1"/>
  <c r="V274" i="1" s="1"/>
  <c r="V276" i="1" s="1"/>
  <c r="V275" i="1" s="1"/>
  <c r="W274" i="1" s="1"/>
  <c r="W276" i="1" s="1"/>
  <c r="W275" i="1" s="1"/>
  <c r="X274" i="1" s="1"/>
  <c r="X276" i="1" s="1"/>
  <c r="X275" i="1" s="1"/>
  <c r="Y274" i="1" s="1"/>
  <c r="Y276" i="1" s="1"/>
  <c r="Y275" i="1" s="1"/>
  <c r="Z274" i="1" s="1"/>
  <c r="K271" i="8"/>
  <c r="K276" i="8" s="1"/>
  <c r="K272" i="8"/>
  <c r="K277" i="8" s="1"/>
  <c r="S18" i="1"/>
  <c r="R21" i="1"/>
  <c r="R303" i="1" s="1"/>
  <c r="P285" i="8"/>
  <c r="P59" i="8"/>
  <c r="P58" i="8" s="1"/>
  <c r="Q57" i="8" s="1"/>
  <c r="Q59" i="8" s="1"/>
  <c r="Q58" i="8" s="1"/>
  <c r="R57" i="8" s="1"/>
  <c r="R59" i="8" s="1"/>
  <c r="R58" i="8" s="1"/>
  <c r="S57" i="8" s="1"/>
  <c r="S59" i="8" s="1"/>
  <c r="S58" i="8" s="1"/>
  <c r="T57" i="8" s="1"/>
  <c r="P281" i="8"/>
  <c r="P283" i="8" s="1"/>
  <c r="S283" i="6"/>
  <c r="S285" i="6" s="1"/>
  <c r="Y36" i="8"/>
  <c r="Y35" i="8" s="1"/>
  <c r="Z34" i="8" s="1"/>
  <c r="S44" i="8"/>
  <c r="S43" i="8" s="1"/>
  <c r="T42" i="8" s="1"/>
  <c r="S53" i="8"/>
  <c r="S52" i="8" s="1"/>
  <c r="T51" i="8" s="1"/>
  <c r="S56" i="8"/>
  <c r="S55" i="8" s="1"/>
  <c r="T54" i="8" s="1"/>
  <c r="S50" i="8"/>
  <c r="S49" i="8" s="1"/>
  <c r="T48" i="8" s="1"/>
  <c r="Q18" i="8"/>
  <c r="Q21" i="8" s="1"/>
  <c r="R63" i="8" s="1"/>
  <c r="P19" i="8"/>
  <c r="P20" i="8"/>
  <c r="N20" i="6"/>
  <c r="CQ268" i="6" l="1"/>
  <c r="CQ267" i="6" s="1"/>
  <c r="CR266" i="6" s="1"/>
  <c r="L270" i="8"/>
  <c r="L272" i="8" s="1"/>
  <c r="L277" i="8" s="1"/>
  <c r="K278" i="8"/>
  <c r="K286" i="8" s="1"/>
  <c r="S72" i="1"/>
  <c r="S74" i="1" s="1"/>
  <c r="S73" i="1" s="1"/>
  <c r="T72" i="1" s="1"/>
  <c r="T74" i="1" s="1"/>
  <c r="T73" i="1" s="1"/>
  <c r="U72" i="1" s="1"/>
  <c r="U74" i="1" s="1"/>
  <c r="U73" i="1" s="1"/>
  <c r="V72" i="1" s="1"/>
  <c r="V74" i="1" s="1"/>
  <c r="V73" i="1" s="1"/>
  <c r="W72" i="1" s="1"/>
  <c r="W74" i="1" s="1"/>
  <c r="W73" i="1" s="1"/>
  <c r="X72" i="1" s="1"/>
  <c r="X74" i="1" s="1"/>
  <c r="X73" i="1" s="1"/>
  <c r="Y72" i="1" s="1"/>
  <c r="Y74" i="1" s="1"/>
  <c r="Y73" i="1" s="1"/>
  <c r="Z72" i="1" s="1"/>
  <c r="Z74" i="1" s="1"/>
  <c r="Z73" i="1" s="1"/>
  <c r="AA72" i="1" s="1"/>
  <c r="AA74" i="1" s="1"/>
  <c r="AA73" i="1" s="1"/>
  <c r="AB72" i="1" s="1"/>
  <c r="AB74" i="1" s="1"/>
  <c r="AB73" i="1" s="1"/>
  <c r="AC72" i="1" s="1"/>
  <c r="AC74" i="1" s="1"/>
  <c r="AC73" i="1" s="1"/>
  <c r="AD72" i="1" s="1"/>
  <c r="AD74" i="1" s="1"/>
  <c r="AD73" i="1" s="1"/>
  <c r="AE72" i="1" s="1"/>
  <c r="AE74" i="1" s="1"/>
  <c r="AE73" i="1" s="1"/>
  <c r="AF72" i="1" s="1"/>
  <c r="AF74" i="1" s="1"/>
  <c r="AF73" i="1" s="1"/>
  <c r="AG72" i="1" s="1"/>
  <c r="AG74" i="1" s="1"/>
  <c r="AG73" i="1" s="1"/>
  <c r="S25" i="1"/>
  <c r="L268" i="8"/>
  <c r="L275" i="8" s="1"/>
  <c r="N45" i="8"/>
  <c r="CA206" i="6"/>
  <c r="BX197" i="6"/>
  <c r="CE218" i="6"/>
  <c r="AO93" i="6"/>
  <c r="BT187" i="6"/>
  <c r="AU121" i="6"/>
  <c r="BQ177" i="6"/>
  <c r="O41" i="6"/>
  <c r="O43" i="6" s="1"/>
  <c r="O42" i="6" s="1"/>
  <c r="P41" i="6" s="1"/>
  <c r="P43" i="6" s="1"/>
  <c r="P42" i="6" s="1"/>
  <c r="Q41" i="6" s="1"/>
  <c r="Q43" i="6" s="1"/>
  <c r="Q42" i="6" s="1"/>
  <c r="R41" i="6" s="1"/>
  <c r="R43" i="6" s="1"/>
  <c r="R42" i="6" s="1"/>
  <c r="S41" i="6" s="1"/>
  <c r="S43" i="6" s="1"/>
  <c r="S42" i="6" s="1"/>
  <c r="T41" i="6" s="1"/>
  <c r="T43" i="6" s="1"/>
  <c r="T42" i="6" s="1"/>
  <c r="U41" i="6" s="1"/>
  <c r="N272" i="6"/>
  <c r="O48" i="6"/>
  <c r="BY202" i="6"/>
  <c r="R299" i="1"/>
  <c r="CB309" i="1"/>
  <c r="CB308" i="1"/>
  <c r="Z36" i="8"/>
  <c r="Z35" i="8" s="1"/>
  <c r="AA34" i="8" s="1"/>
  <c r="Z276" i="1"/>
  <c r="Z275" i="1" s="1"/>
  <c r="AA274" i="1" s="1"/>
  <c r="AA276" i="1" s="1"/>
  <c r="AA275" i="1" s="1"/>
  <c r="AB274" i="1" s="1"/>
  <c r="AB276" i="1" s="1"/>
  <c r="AB275" i="1" s="1"/>
  <c r="AC274" i="1" s="1"/>
  <c r="T18" i="1"/>
  <c r="S21" i="1"/>
  <c r="Q62" i="8"/>
  <c r="Q61" i="8" s="1"/>
  <c r="R60" i="8" s="1"/>
  <c r="R62" i="8" s="1"/>
  <c r="R61" i="8" s="1"/>
  <c r="S60" i="8" s="1"/>
  <c r="S62" i="8" s="1"/>
  <c r="S61" i="8" s="1"/>
  <c r="T60" i="8" s="1"/>
  <c r="T62" i="8" s="1"/>
  <c r="T61" i="8" s="1"/>
  <c r="U60" i="8" s="1"/>
  <c r="Q285" i="8"/>
  <c r="Q281" i="8"/>
  <c r="Q283" i="8" s="1"/>
  <c r="T283" i="6"/>
  <c r="T285" i="6" s="1"/>
  <c r="M41" i="8"/>
  <c r="M268" i="8" s="1"/>
  <c r="L274" i="6"/>
  <c r="L279" i="6" s="1"/>
  <c r="L273" i="6"/>
  <c r="L278" i="6" s="1"/>
  <c r="T56" i="8"/>
  <c r="T55" i="8" s="1"/>
  <c r="U54" i="8" s="1"/>
  <c r="T59" i="8"/>
  <c r="T58" i="8" s="1"/>
  <c r="U57" i="8" s="1"/>
  <c r="T50" i="8"/>
  <c r="T49" i="8" s="1"/>
  <c r="U48" i="8" s="1"/>
  <c r="T44" i="8"/>
  <c r="T43" i="8" s="1"/>
  <c r="U42" i="8" s="1"/>
  <c r="R18" i="8"/>
  <c r="R21" i="8" s="1"/>
  <c r="S66" i="8" s="1"/>
  <c r="Q19" i="8"/>
  <c r="Q20" i="8"/>
  <c r="T53" i="8"/>
  <c r="T52" i="8" s="1"/>
  <c r="U51" i="8" s="1"/>
  <c r="O20" i="6"/>
  <c r="CR268" i="6" l="1"/>
  <c r="CR267" i="6" s="1"/>
  <c r="CS266" i="6" s="1"/>
  <c r="O270" i="6"/>
  <c r="T75" i="1"/>
  <c r="T77" i="1" s="1"/>
  <c r="T76" i="1" s="1"/>
  <c r="U75" i="1" s="1"/>
  <c r="U77" i="1" s="1"/>
  <c r="U76" i="1" s="1"/>
  <c r="V75" i="1" s="1"/>
  <c r="V77" i="1" s="1"/>
  <c r="V76" i="1" s="1"/>
  <c r="W75" i="1" s="1"/>
  <c r="W77" i="1" s="1"/>
  <c r="W76" i="1" s="1"/>
  <c r="X75" i="1" s="1"/>
  <c r="X77" i="1" s="1"/>
  <c r="X76" i="1" s="1"/>
  <c r="Y75" i="1" s="1"/>
  <c r="Y77" i="1" s="1"/>
  <c r="Y76" i="1" s="1"/>
  <c r="Z75" i="1" s="1"/>
  <c r="Z77" i="1" s="1"/>
  <c r="Z76" i="1" s="1"/>
  <c r="AA75" i="1" s="1"/>
  <c r="AA77" i="1" s="1"/>
  <c r="AA76" i="1" s="1"/>
  <c r="AB75" i="1" s="1"/>
  <c r="AB77" i="1" s="1"/>
  <c r="AB76" i="1" s="1"/>
  <c r="AC75" i="1" s="1"/>
  <c r="AC77" i="1" s="1"/>
  <c r="AC76" i="1" s="1"/>
  <c r="AD75" i="1" s="1"/>
  <c r="AD77" i="1" s="1"/>
  <c r="AD76" i="1" s="1"/>
  <c r="AE75" i="1" s="1"/>
  <c r="AE77" i="1" s="1"/>
  <c r="AE76" i="1" s="1"/>
  <c r="AF75" i="1" s="1"/>
  <c r="AF77" i="1" s="1"/>
  <c r="AF76" i="1" s="1"/>
  <c r="AG75" i="1" s="1"/>
  <c r="AG77" i="1" s="1"/>
  <c r="AG76" i="1" s="1"/>
  <c r="AH75" i="1" s="1"/>
  <c r="AH77" i="1" s="1"/>
  <c r="AH76" i="1" s="1"/>
  <c r="S303" i="1"/>
  <c r="S27" i="1"/>
  <c r="S26" i="1" s="1"/>
  <c r="T25" i="1" s="1"/>
  <c r="N47" i="8"/>
  <c r="AU120" i="6"/>
  <c r="BX199" i="6"/>
  <c r="BT186" i="6"/>
  <c r="BY201" i="6"/>
  <c r="CE220" i="6"/>
  <c r="CA208" i="6"/>
  <c r="L271" i="8"/>
  <c r="L276" i="8" s="1"/>
  <c r="L280" i="6"/>
  <c r="L288" i="6" s="1"/>
  <c r="P47" i="6"/>
  <c r="O272" i="6"/>
  <c r="U43" i="6"/>
  <c r="U42" i="6" s="1"/>
  <c r="V41" i="6" s="1"/>
  <c r="V43" i="6" s="1"/>
  <c r="V42" i="6" s="1"/>
  <c r="W41" i="6" s="1"/>
  <c r="S299" i="1"/>
  <c r="CB310" i="1"/>
  <c r="CB302" i="1" s="1"/>
  <c r="CC307" i="1"/>
  <c r="AA36" i="8"/>
  <c r="AA35" i="8" s="1"/>
  <c r="AB34" i="8" s="1"/>
  <c r="AC276" i="1"/>
  <c r="AC275" i="1" s="1"/>
  <c r="AD274" i="1" s="1"/>
  <c r="AD276" i="1" s="1"/>
  <c r="AD275" i="1" s="1"/>
  <c r="AE274" i="1" s="1"/>
  <c r="U18" i="1"/>
  <c r="T21" i="1"/>
  <c r="R65" i="8"/>
  <c r="R64" i="8" s="1"/>
  <c r="S63" i="8" s="1"/>
  <c r="S65" i="8" s="1"/>
  <c r="S64" i="8" s="1"/>
  <c r="T63" i="8" s="1"/>
  <c r="T65" i="8" s="1"/>
  <c r="T64" i="8" s="1"/>
  <c r="U63" i="8" s="1"/>
  <c r="U65" i="8" s="1"/>
  <c r="U64" i="8" s="1"/>
  <c r="V63" i="8" s="1"/>
  <c r="R285" i="8"/>
  <c r="R281" i="8"/>
  <c r="R283" i="8" s="1"/>
  <c r="M277" i="6"/>
  <c r="U283" i="6"/>
  <c r="U285" i="6" s="1"/>
  <c r="M275" i="8"/>
  <c r="M40" i="8"/>
  <c r="M270" i="8" s="1"/>
  <c r="U53" i="8"/>
  <c r="U52" i="8" s="1"/>
  <c r="V51" i="8" s="1"/>
  <c r="U44" i="8"/>
  <c r="U43" i="8" s="1"/>
  <c r="V42" i="8" s="1"/>
  <c r="R19" i="8"/>
  <c r="S18" i="8"/>
  <c r="S21" i="8" s="1"/>
  <c r="T69" i="8" s="1"/>
  <c r="R20" i="8"/>
  <c r="U50" i="8"/>
  <c r="U49" i="8" s="1"/>
  <c r="V48" i="8" s="1"/>
  <c r="U59" i="8"/>
  <c r="U58" i="8" s="1"/>
  <c r="V57" i="8" s="1"/>
  <c r="U56" i="8"/>
  <c r="U55" i="8" s="1"/>
  <c r="V54" i="8" s="1"/>
  <c r="U62" i="8"/>
  <c r="U61" i="8" s="1"/>
  <c r="V60" i="8" s="1"/>
  <c r="P20" i="6"/>
  <c r="CS268" i="6" l="1"/>
  <c r="CS267" i="6" s="1"/>
  <c r="CT266" i="6" s="1"/>
  <c r="U78" i="1"/>
  <c r="U80" i="1" s="1"/>
  <c r="U79" i="1" s="1"/>
  <c r="V78" i="1" s="1"/>
  <c r="V80" i="1" s="1"/>
  <c r="V79" i="1" s="1"/>
  <c r="W78" i="1" s="1"/>
  <c r="W80" i="1" s="1"/>
  <c r="W79" i="1" s="1"/>
  <c r="X78" i="1" s="1"/>
  <c r="X80" i="1" s="1"/>
  <c r="X79" i="1" s="1"/>
  <c r="Y78" i="1" s="1"/>
  <c r="Y80" i="1" s="1"/>
  <c r="Y79" i="1" s="1"/>
  <c r="Z78" i="1" s="1"/>
  <c r="Z80" i="1" s="1"/>
  <c r="Z79" i="1" s="1"/>
  <c r="AA78" i="1" s="1"/>
  <c r="AA80" i="1" s="1"/>
  <c r="AA79" i="1" s="1"/>
  <c r="AB78" i="1" s="1"/>
  <c r="AB80" i="1" s="1"/>
  <c r="AB79" i="1" s="1"/>
  <c r="AC78" i="1" s="1"/>
  <c r="AC80" i="1" s="1"/>
  <c r="AC79" i="1" s="1"/>
  <c r="AD78" i="1" s="1"/>
  <c r="AD80" i="1" s="1"/>
  <c r="AD79" i="1" s="1"/>
  <c r="AE78" i="1" s="1"/>
  <c r="AE80" i="1" s="1"/>
  <c r="AE79" i="1" s="1"/>
  <c r="AF78" i="1" s="1"/>
  <c r="T303" i="1"/>
  <c r="T27" i="1"/>
  <c r="T26" i="1" s="1"/>
  <c r="U25" i="1" s="1"/>
  <c r="N46" i="8"/>
  <c r="L278" i="8"/>
  <c r="L286" i="8" s="1"/>
  <c r="BX198" i="6"/>
  <c r="CA207" i="6"/>
  <c r="CE219" i="6"/>
  <c r="AV119" i="6"/>
  <c r="P49" i="6"/>
  <c r="W43" i="6"/>
  <c r="W42" i="6" s="1"/>
  <c r="X41" i="6" s="1"/>
  <c r="T299" i="1"/>
  <c r="U35" i="1"/>
  <c r="CC309" i="1"/>
  <c r="CC308" i="1"/>
  <c r="AB36" i="8"/>
  <c r="AB35" i="8" s="1"/>
  <c r="AC34" i="8" s="1"/>
  <c r="AE276" i="1"/>
  <c r="AE275" i="1" s="1"/>
  <c r="AF274" i="1" s="1"/>
  <c r="AF276" i="1" s="1"/>
  <c r="AF275" i="1" s="1"/>
  <c r="AG274" i="1" s="1"/>
  <c r="V18" i="1"/>
  <c r="U21" i="1"/>
  <c r="S285" i="8"/>
  <c r="S281" i="8"/>
  <c r="S283" i="8" s="1"/>
  <c r="S68" i="8"/>
  <c r="S67" i="8" s="1"/>
  <c r="T66" i="8" s="1"/>
  <c r="T68" i="8" s="1"/>
  <c r="T67" i="8" s="1"/>
  <c r="U66" i="8" s="1"/>
  <c r="U68" i="8" s="1"/>
  <c r="U67" i="8" s="1"/>
  <c r="V66" i="8" s="1"/>
  <c r="V68" i="8" s="1"/>
  <c r="V67" i="8" s="1"/>
  <c r="W66" i="8" s="1"/>
  <c r="M273" i="6"/>
  <c r="M278" i="6" s="1"/>
  <c r="V283" i="6"/>
  <c r="V285" i="6" s="1"/>
  <c r="N39" i="8"/>
  <c r="V62" i="8"/>
  <c r="V61" i="8" s="1"/>
  <c r="W60" i="8" s="1"/>
  <c r="V65" i="8"/>
  <c r="V64" i="8" s="1"/>
  <c r="W63" i="8" s="1"/>
  <c r="V59" i="8"/>
  <c r="V58" i="8" s="1"/>
  <c r="W57" i="8" s="1"/>
  <c r="V44" i="8"/>
  <c r="V43" i="8" s="1"/>
  <c r="W42" i="8" s="1"/>
  <c r="V53" i="8"/>
  <c r="V52" i="8" s="1"/>
  <c r="W51" i="8" s="1"/>
  <c r="V56" i="8"/>
  <c r="V55" i="8" s="1"/>
  <c r="W54" i="8" s="1"/>
  <c r="V50" i="8"/>
  <c r="V49" i="8" s="1"/>
  <c r="W48" i="8" s="1"/>
  <c r="S19" i="8"/>
  <c r="T18" i="8"/>
  <c r="T21" i="8" s="1"/>
  <c r="U72" i="8" s="1"/>
  <c r="S20" i="8"/>
  <c r="Q20" i="6"/>
  <c r="CT268" i="6" l="1"/>
  <c r="CT267" i="6" s="1"/>
  <c r="CU266" i="6" s="1"/>
  <c r="V81" i="1"/>
  <c r="V83" i="1" s="1"/>
  <c r="V82" i="1" s="1"/>
  <c r="W81" i="1" s="1"/>
  <c r="W83" i="1" s="1"/>
  <c r="W82" i="1" s="1"/>
  <c r="X81" i="1" s="1"/>
  <c r="X83" i="1" s="1"/>
  <c r="X82" i="1" s="1"/>
  <c r="Y81" i="1" s="1"/>
  <c r="Y83" i="1" s="1"/>
  <c r="Y82" i="1" s="1"/>
  <c r="Z81" i="1" s="1"/>
  <c r="Z83" i="1" s="1"/>
  <c r="Z82" i="1" s="1"/>
  <c r="AA81" i="1" s="1"/>
  <c r="AA83" i="1" s="1"/>
  <c r="AA82" i="1" s="1"/>
  <c r="AB81" i="1" s="1"/>
  <c r="AB83" i="1" s="1"/>
  <c r="AB82" i="1" s="1"/>
  <c r="AC81" i="1" s="1"/>
  <c r="AC83" i="1" s="1"/>
  <c r="AC82" i="1" s="1"/>
  <c r="AD81" i="1" s="1"/>
  <c r="AD83" i="1" s="1"/>
  <c r="AD82" i="1" s="1"/>
  <c r="AE81" i="1" s="1"/>
  <c r="AE83" i="1" s="1"/>
  <c r="AE82" i="1" s="1"/>
  <c r="AF81" i="1" s="1"/>
  <c r="AF83" i="1" s="1"/>
  <c r="AF82" i="1" s="1"/>
  <c r="AG81" i="1" s="1"/>
  <c r="AG83" i="1" s="1"/>
  <c r="AG82" i="1" s="1"/>
  <c r="AH81" i="1" s="1"/>
  <c r="AH83" i="1" s="1"/>
  <c r="AH82" i="1" s="1"/>
  <c r="AI81" i="1" s="1"/>
  <c r="AI83" i="1" s="1"/>
  <c r="AI82" i="1" s="1"/>
  <c r="AJ81" i="1" s="1"/>
  <c r="AJ83" i="1" s="1"/>
  <c r="AJ82" i="1" s="1"/>
  <c r="U303" i="1"/>
  <c r="U27" i="1"/>
  <c r="U26" i="1" s="1"/>
  <c r="V25" i="1" s="1"/>
  <c r="AF80" i="1"/>
  <c r="AF79" i="1" s="1"/>
  <c r="AG78" i="1" s="1"/>
  <c r="AG80" i="1" s="1"/>
  <c r="AG79" i="1" s="1"/>
  <c r="AH78" i="1" s="1"/>
  <c r="AH80" i="1" s="1"/>
  <c r="AH79" i="1" s="1"/>
  <c r="AI78" i="1" s="1"/>
  <c r="AI80" i="1" s="1"/>
  <c r="AI79" i="1" s="1"/>
  <c r="O45" i="8"/>
  <c r="AV121" i="6"/>
  <c r="P48" i="6"/>
  <c r="P270" i="6"/>
  <c r="X43" i="6"/>
  <c r="X42" i="6" s="1"/>
  <c r="U299" i="1"/>
  <c r="V40" i="1"/>
  <c r="CC310" i="1"/>
  <c r="CC302" i="1" s="1"/>
  <c r="CD307" i="1"/>
  <c r="AC36" i="8"/>
  <c r="AC35" i="8" s="1"/>
  <c r="AD34" i="8" s="1"/>
  <c r="AD36" i="8" s="1"/>
  <c r="AD35" i="8" s="1"/>
  <c r="AE34" i="8" s="1"/>
  <c r="AE36" i="8" s="1"/>
  <c r="AE35" i="8" s="1"/>
  <c r="AF34" i="8" s="1"/>
  <c r="AF36" i="8" s="1"/>
  <c r="AF35" i="8" s="1"/>
  <c r="AG34" i="8" s="1"/>
  <c r="AG36" i="8" s="1"/>
  <c r="AG35" i="8" s="1"/>
  <c r="AH34" i="8" s="1"/>
  <c r="AH36" i="8" s="1"/>
  <c r="AH35" i="8" s="1"/>
  <c r="AI34" i="8" s="1"/>
  <c r="AI36" i="8" s="1"/>
  <c r="AI35" i="8" s="1"/>
  <c r="AJ34" i="8" s="1"/>
  <c r="AJ36" i="8" s="1"/>
  <c r="AJ35" i="8" s="1"/>
  <c r="AK34" i="8" s="1"/>
  <c r="AK36" i="8" s="1"/>
  <c r="AK35" i="8" s="1"/>
  <c r="AL34" i="8" s="1"/>
  <c r="AG276" i="1"/>
  <c r="AG275" i="1" s="1"/>
  <c r="AH274" i="1" s="1"/>
  <c r="W18" i="1"/>
  <c r="V21" i="1"/>
  <c r="T281" i="8"/>
  <c r="T283" i="8" s="1"/>
  <c r="T71" i="8"/>
  <c r="T70" i="8" s="1"/>
  <c r="U69" i="8" s="1"/>
  <c r="U71" i="8" s="1"/>
  <c r="U70" i="8" s="1"/>
  <c r="V69" i="8" s="1"/>
  <c r="V71" i="8" s="1"/>
  <c r="V70" i="8" s="1"/>
  <c r="W69" i="8" s="1"/>
  <c r="W71" i="8" s="1"/>
  <c r="W70" i="8" s="1"/>
  <c r="X69" i="8" s="1"/>
  <c r="T285" i="8"/>
  <c r="M274" i="6"/>
  <c r="M279" i="6" s="1"/>
  <c r="W283" i="6"/>
  <c r="W285" i="6" s="1"/>
  <c r="M271" i="8"/>
  <c r="M276" i="8" s="1"/>
  <c r="M272" i="8"/>
  <c r="M277" i="8" s="1"/>
  <c r="N41" i="8"/>
  <c r="N268" i="8" s="1"/>
  <c r="W68" i="8"/>
  <c r="W67" i="8" s="1"/>
  <c r="X66" i="8" s="1"/>
  <c r="W53" i="8"/>
  <c r="W52" i="8" s="1"/>
  <c r="X51" i="8" s="1"/>
  <c r="W59" i="8"/>
  <c r="W58" i="8" s="1"/>
  <c r="X57" i="8" s="1"/>
  <c r="W62" i="8"/>
  <c r="W61" i="8" s="1"/>
  <c r="X60" i="8" s="1"/>
  <c r="W44" i="8"/>
  <c r="W43" i="8" s="1"/>
  <c r="X42" i="8" s="1"/>
  <c r="W50" i="8"/>
  <c r="W49" i="8" s="1"/>
  <c r="X48" i="8" s="1"/>
  <c r="U18" i="8"/>
  <c r="U21" i="8" s="1"/>
  <c r="V75" i="8" s="1"/>
  <c r="T19" i="8"/>
  <c r="T20" i="8"/>
  <c r="W56" i="8"/>
  <c r="W55" i="8" s="1"/>
  <c r="X54" i="8" s="1"/>
  <c r="W65" i="8"/>
  <c r="W64" i="8" s="1"/>
  <c r="X63" i="8" s="1"/>
  <c r="R20" i="6"/>
  <c r="CU268" i="6" l="1"/>
  <c r="CU267" i="6" s="1"/>
  <c r="W84" i="1"/>
  <c r="W86" i="1" s="1"/>
  <c r="W85" i="1" s="1"/>
  <c r="X84" i="1" s="1"/>
  <c r="X86" i="1" s="1"/>
  <c r="X85" i="1" s="1"/>
  <c r="Y84" i="1" s="1"/>
  <c r="Y86" i="1" s="1"/>
  <c r="Y85" i="1" s="1"/>
  <c r="Z84" i="1" s="1"/>
  <c r="Z86" i="1" s="1"/>
  <c r="Z85" i="1" s="1"/>
  <c r="AA84" i="1" s="1"/>
  <c r="AA86" i="1" s="1"/>
  <c r="AA85" i="1" s="1"/>
  <c r="AB84" i="1" s="1"/>
  <c r="AB86" i="1" s="1"/>
  <c r="AB85" i="1" s="1"/>
  <c r="AC84" i="1" s="1"/>
  <c r="AC86" i="1" s="1"/>
  <c r="AC85" i="1" s="1"/>
  <c r="AD84" i="1" s="1"/>
  <c r="AD86" i="1" s="1"/>
  <c r="AD85" i="1" s="1"/>
  <c r="AE84" i="1" s="1"/>
  <c r="AE86" i="1" s="1"/>
  <c r="AE85" i="1" s="1"/>
  <c r="AF84" i="1" s="1"/>
  <c r="AF86" i="1" s="1"/>
  <c r="AF85" i="1" s="1"/>
  <c r="AG84" i="1" s="1"/>
  <c r="AG86" i="1" s="1"/>
  <c r="AG85" i="1" s="1"/>
  <c r="AH84" i="1" s="1"/>
  <c r="V303" i="1"/>
  <c r="V27" i="1"/>
  <c r="V26" i="1" s="1"/>
  <c r="W25" i="1" s="1"/>
  <c r="O47" i="8"/>
  <c r="M278" i="8"/>
  <c r="M286" i="8" s="1"/>
  <c r="AV120" i="6"/>
  <c r="Q47" i="6"/>
  <c r="P272" i="6"/>
  <c r="M280" i="6"/>
  <c r="M288" i="6" s="1"/>
  <c r="V299" i="1"/>
  <c r="CD309" i="1"/>
  <c r="CD308" i="1"/>
  <c r="AL36" i="8"/>
  <c r="AL35" i="8" s="1"/>
  <c r="AM34" i="8" s="1"/>
  <c r="AM36" i="8" s="1"/>
  <c r="AM35" i="8" s="1"/>
  <c r="AN34" i="8" s="1"/>
  <c r="AN36" i="8" s="1"/>
  <c r="AN35" i="8" s="1"/>
  <c r="AH276" i="1"/>
  <c r="AH275" i="1" s="1"/>
  <c r="AI274" i="1" s="1"/>
  <c r="X18" i="1"/>
  <c r="W21" i="1"/>
  <c r="X87" i="1" s="1"/>
  <c r="X89" i="1" s="1"/>
  <c r="X88" i="1" s="1"/>
  <c r="Y87" i="1" s="1"/>
  <c r="Y89" i="1" s="1"/>
  <c r="Y88" i="1" s="1"/>
  <c r="Z87" i="1" s="1"/>
  <c r="Z89" i="1" s="1"/>
  <c r="Z88" i="1" s="1"/>
  <c r="AA87" i="1" s="1"/>
  <c r="AA89" i="1" s="1"/>
  <c r="AA88" i="1" s="1"/>
  <c r="AB87" i="1" s="1"/>
  <c r="AB89" i="1" s="1"/>
  <c r="AB88" i="1" s="1"/>
  <c r="AC87" i="1" s="1"/>
  <c r="AC89" i="1" s="1"/>
  <c r="AC88" i="1" s="1"/>
  <c r="AD87" i="1" s="1"/>
  <c r="AD89" i="1" s="1"/>
  <c r="AD88" i="1" s="1"/>
  <c r="AE87" i="1" s="1"/>
  <c r="AE89" i="1" s="1"/>
  <c r="AE88" i="1" s="1"/>
  <c r="AF87" i="1" s="1"/>
  <c r="AF89" i="1" s="1"/>
  <c r="AF88" i="1" s="1"/>
  <c r="AG87" i="1" s="1"/>
  <c r="AG89" i="1" s="1"/>
  <c r="AG88" i="1" s="1"/>
  <c r="AH87" i="1" s="1"/>
  <c r="U74" i="8"/>
  <c r="U73" i="8" s="1"/>
  <c r="V72" i="8" s="1"/>
  <c r="V74" i="8" s="1"/>
  <c r="V73" i="8" s="1"/>
  <c r="W72" i="8" s="1"/>
  <c r="W74" i="8" s="1"/>
  <c r="W73" i="8" s="1"/>
  <c r="X72" i="8" s="1"/>
  <c r="X74" i="8" s="1"/>
  <c r="X73" i="8" s="1"/>
  <c r="Y72" i="8" s="1"/>
  <c r="U285" i="8"/>
  <c r="U281" i="8"/>
  <c r="U283" i="8" s="1"/>
  <c r="N277" i="6"/>
  <c r="X283" i="6"/>
  <c r="X285" i="6" s="1"/>
  <c r="N275" i="8"/>
  <c r="N40" i="8"/>
  <c r="N270" i="8" s="1"/>
  <c r="X65" i="8"/>
  <c r="X64" i="8" s="1"/>
  <c r="Y63" i="8" s="1"/>
  <c r="X62" i="8"/>
  <c r="X61" i="8" s="1"/>
  <c r="Y60" i="8" s="1"/>
  <c r="X53" i="8"/>
  <c r="X52" i="8" s="1"/>
  <c r="Y51" i="8" s="1"/>
  <c r="X71" i="8"/>
  <c r="X70" i="8" s="1"/>
  <c r="Y69" i="8" s="1"/>
  <c r="V18" i="8"/>
  <c r="V21" i="8" s="1"/>
  <c r="W78" i="8" s="1"/>
  <c r="U19" i="8"/>
  <c r="U20" i="8"/>
  <c r="X56" i="8"/>
  <c r="X55" i="8" s="1"/>
  <c r="Y54" i="8" s="1"/>
  <c r="X50" i="8"/>
  <c r="X49" i="8" s="1"/>
  <c r="Y48" i="8" s="1"/>
  <c r="X59" i="8"/>
  <c r="X58" i="8" s="1"/>
  <c r="Y57" i="8" s="1"/>
  <c r="X68" i="8"/>
  <c r="X67" i="8" s="1"/>
  <c r="Y66" i="8" s="1"/>
  <c r="X44" i="8"/>
  <c r="X43" i="8" s="1"/>
  <c r="Y42" i="8" s="1"/>
  <c r="S20" i="6"/>
  <c r="W27" i="1" l="1"/>
  <c r="W26" i="1" s="1"/>
  <c r="X25" i="1" s="1"/>
  <c r="AH86" i="1"/>
  <c r="AH85" i="1" s="1"/>
  <c r="AI84" i="1" s="1"/>
  <c r="AI86" i="1" s="1"/>
  <c r="AI85" i="1" s="1"/>
  <c r="AJ84" i="1" s="1"/>
  <c r="AJ86" i="1" s="1"/>
  <c r="AJ85" i="1" s="1"/>
  <c r="AK84" i="1" s="1"/>
  <c r="AK86" i="1" s="1"/>
  <c r="AK85" i="1" s="1"/>
  <c r="AH89" i="1"/>
  <c r="AH88" i="1" s="1"/>
  <c r="AI87" i="1" s="1"/>
  <c r="AI89" i="1" s="1"/>
  <c r="AI88" i="1" s="1"/>
  <c r="AJ87" i="1" s="1"/>
  <c r="O46" i="8"/>
  <c r="AW119" i="6"/>
  <c r="Q49" i="6"/>
  <c r="W299" i="1"/>
  <c r="CD310" i="1"/>
  <c r="CD302" i="1" s="1"/>
  <c r="CE307" i="1"/>
  <c r="AI276" i="1"/>
  <c r="AI275" i="1" s="1"/>
  <c r="AJ274" i="1" s="1"/>
  <c r="AJ276" i="1" s="1"/>
  <c r="AJ275" i="1" s="1"/>
  <c r="AK274" i="1" s="1"/>
  <c r="Y18" i="1"/>
  <c r="X21" i="1"/>
  <c r="Y90" i="1" s="1"/>
  <c r="Y92" i="1" s="1"/>
  <c r="Y91" i="1" s="1"/>
  <c r="Z90" i="1" s="1"/>
  <c r="Z92" i="1" s="1"/>
  <c r="Z91" i="1" s="1"/>
  <c r="AA90" i="1" s="1"/>
  <c r="V285" i="8"/>
  <c r="V77" i="8"/>
  <c r="V76" i="8" s="1"/>
  <c r="W75" i="8" s="1"/>
  <c r="W77" i="8" s="1"/>
  <c r="W76" i="8" s="1"/>
  <c r="X75" i="8" s="1"/>
  <c r="X77" i="8" s="1"/>
  <c r="X76" i="8" s="1"/>
  <c r="Y75" i="8" s="1"/>
  <c r="Y77" i="8" s="1"/>
  <c r="Y76" i="8" s="1"/>
  <c r="Z75" i="8" s="1"/>
  <c r="V281" i="8"/>
  <c r="V283" i="8" s="1"/>
  <c r="Y283" i="6"/>
  <c r="Y285" i="6" s="1"/>
  <c r="O39" i="8"/>
  <c r="Y74" i="8"/>
  <c r="Y73" i="8" s="1"/>
  <c r="Z72" i="8" s="1"/>
  <c r="Y68" i="8"/>
  <c r="Y67" i="8" s="1"/>
  <c r="Z66" i="8" s="1"/>
  <c r="Y56" i="8"/>
  <c r="Y55" i="8" s="1"/>
  <c r="Z54" i="8" s="1"/>
  <c r="Y71" i="8"/>
  <c r="Y70" i="8" s="1"/>
  <c r="Z69" i="8" s="1"/>
  <c r="Y59" i="8"/>
  <c r="Y58" i="8" s="1"/>
  <c r="Z57" i="8" s="1"/>
  <c r="Y44" i="8"/>
  <c r="Y43" i="8" s="1"/>
  <c r="Y50" i="8"/>
  <c r="Y49" i="8" s="1"/>
  <c r="Z48" i="8" s="1"/>
  <c r="Y65" i="8"/>
  <c r="Y64" i="8" s="1"/>
  <c r="Z63" i="8" s="1"/>
  <c r="V19" i="8"/>
  <c r="W18" i="8"/>
  <c r="W21" i="8" s="1"/>
  <c r="X81" i="8" s="1"/>
  <c r="V20" i="8"/>
  <c r="Y53" i="8"/>
  <c r="Y52" i="8" s="1"/>
  <c r="Z51" i="8" s="1"/>
  <c r="Y62" i="8"/>
  <c r="Y61" i="8" s="1"/>
  <c r="Z60" i="8" s="1"/>
  <c r="T20" i="6"/>
  <c r="X27" i="1" l="1"/>
  <c r="X26" i="1" s="1"/>
  <c r="Y25" i="1" s="1"/>
  <c r="AJ89" i="1"/>
  <c r="AJ88" i="1" s="1"/>
  <c r="AK87" i="1" s="1"/>
  <c r="AK89" i="1" s="1"/>
  <c r="AK88" i="1" s="1"/>
  <c r="AL87" i="1" s="1"/>
  <c r="AA92" i="1"/>
  <c r="AA91" i="1" s="1"/>
  <c r="AB90" i="1" s="1"/>
  <c r="P45" i="8"/>
  <c r="AW121" i="6"/>
  <c r="Q48" i="6"/>
  <c r="Q270" i="6"/>
  <c r="X299" i="1"/>
  <c r="CE309" i="1"/>
  <c r="CE308" i="1"/>
  <c r="AK276" i="1"/>
  <c r="AK275" i="1" s="1"/>
  <c r="AL274" i="1" s="1"/>
  <c r="Z18" i="1"/>
  <c r="Y21" i="1"/>
  <c r="Z93" i="1" s="1"/>
  <c r="W281" i="8"/>
  <c r="W283" i="8" s="1"/>
  <c r="W80" i="8"/>
  <c r="W79" i="8" s="1"/>
  <c r="X78" i="8" s="1"/>
  <c r="X80" i="8" s="1"/>
  <c r="X79" i="8" s="1"/>
  <c r="Y78" i="8" s="1"/>
  <c r="Y80" i="8" s="1"/>
  <c r="Y79" i="8" s="1"/>
  <c r="Z78" i="8" s="1"/>
  <c r="Z80" i="8" s="1"/>
  <c r="Z79" i="8" s="1"/>
  <c r="AA78" i="8" s="1"/>
  <c r="W285" i="8"/>
  <c r="N274" i="6"/>
  <c r="N279" i="6" s="1"/>
  <c r="N273" i="6"/>
  <c r="N278" i="6" s="1"/>
  <c r="Z283" i="6"/>
  <c r="Z285" i="6" s="1"/>
  <c r="O41" i="8"/>
  <c r="N271" i="8"/>
  <c r="N276" i="8" s="1"/>
  <c r="N272" i="8"/>
  <c r="N277" i="8" s="1"/>
  <c r="Z74" i="8"/>
  <c r="Z73" i="8" s="1"/>
  <c r="AA72" i="8" s="1"/>
  <c r="Z56" i="8"/>
  <c r="Z55" i="8" s="1"/>
  <c r="AA54" i="8" s="1"/>
  <c r="Z59" i="8"/>
  <c r="Z58" i="8" s="1"/>
  <c r="AA57" i="8" s="1"/>
  <c r="Z62" i="8"/>
  <c r="Z61" i="8" s="1"/>
  <c r="AA60" i="8" s="1"/>
  <c r="Z53" i="8"/>
  <c r="Z52" i="8" s="1"/>
  <c r="AA51" i="8" s="1"/>
  <c r="W19" i="8"/>
  <c r="X18" i="8"/>
  <c r="X21" i="8" s="1"/>
  <c r="Y84" i="8" s="1"/>
  <c r="W20" i="8"/>
  <c r="Z77" i="8"/>
  <c r="Z76" i="8" s="1"/>
  <c r="AA75" i="8" s="1"/>
  <c r="Z71" i="8"/>
  <c r="Z70" i="8" s="1"/>
  <c r="AA69" i="8" s="1"/>
  <c r="Z68" i="8"/>
  <c r="Z67" i="8" s="1"/>
  <c r="AA66" i="8" s="1"/>
  <c r="P27" i="8"/>
  <c r="Z65" i="8"/>
  <c r="Z64" i="8" s="1"/>
  <c r="AA63" i="8" s="1"/>
  <c r="Z50" i="8"/>
  <c r="Z49" i="8" s="1"/>
  <c r="AA48" i="8" s="1"/>
  <c r="U20" i="6"/>
  <c r="Y27" i="1" l="1"/>
  <c r="Y26" i="1" s="1"/>
  <c r="Z25" i="1" s="1"/>
  <c r="O40" i="8"/>
  <c r="O268" i="8"/>
  <c r="O275" i="8" s="1"/>
  <c r="AL89" i="1"/>
  <c r="AL88" i="1" s="1"/>
  <c r="Z95" i="1"/>
  <c r="Z94" i="1" s="1"/>
  <c r="AA93" i="1" s="1"/>
  <c r="AA95" i="1" s="1"/>
  <c r="AA94" i="1" s="1"/>
  <c r="AB93" i="1" s="1"/>
  <c r="AB95" i="1" s="1"/>
  <c r="AB94" i="1" s="1"/>
  <c r="AC93" i="1" s="1"/>
  <c r="AC95" i="1" s="1"/>
  <c r="AC94" i="1" s="1"/>
  <c r="AD93" i="1" s="1"/>
  <c r="AD95" i="1" s="1"/>
  <c r="AD94" i="1" s="1"/>
  <c r="AE93" i="1" s="1"/>
  <c r="AE95" i="1" s="1"/>
  <c r="AE94" i="1" s="1"/>
  <c r="AF93" i="1" s="1"/>
  <c r="AF95" i="1" s="1"/>
  <c r="AF94" i="1" s="1"/>
  <c r="AG93" i="1" s="1"/>
  <c r="AG95" i="1" s="1"/>
  <c r="AG94" i="1" s="1"/>
  <c r="AH93" i="1" s="1"/>
  <c r="AH95" i="1" s="1"/>
  <c r="AH94" i="1" s="1"/>
  <c r="AI93" i="1" s="1"/>
  <c r="AI95" i="1" s="1"/>
  <c r="AI94" i="1" s="1"/>
  <c r="AJ93" i="1" s="1"/>
  <c r="AJ95" i="1" s="1"/>
  <c r="AJ94" i="1" s="1"/>
  <c r="AK93" i="1" s="1"/>
  <c r="AK95" i="1" s="1"/>
  <c r="AK94" i="1" s="1"/>
  <c r="AL93" i="1" s="1"/>
  <c r="AL95" i="1" s="1"/>
  <c r="AL94" i="1" s="1"/>
  <c r="AM93" i="1" s="1"/>
  <c r="AM95" i="1" s="1"/>
  <c r="AM94" i="1" s="1"/>
  <c r="AN93" i="1" s="1"/>
  <c r="AN95" i="1" s="1"/>
  <c r="AN94" i="1" s="1"/>
  <c r="AB92" i="1"/>
  <c r="AB91" i="1" s="1"/>
  <c r="AC90" i="1" s="1"/>
  <c r="AC92" i="1" s="1"/>
  <c r="AC91" i="1" s="1"/>
  <c r="AD90" i="1" s="1"/>
  <c r="AD92" i="1" s="1"/>
  <c r="AD91" i="1" s="1"/>
  <c r="AE90" i="1" s="1"/>
  <c r="AE92" i="1" s="1"/>
  <c r="AE91" i="1" s="1"/>
  <c r="AF90" i="1" s="1"/>
  <c r="AF92" i="1" s="1"/>
  <c r="AF91" i="1" s="1"/>
  <c r="AG90" i="1" s="1"/>
  <c r="AG92" i="1" s="1"/>
  <c r="AG91" i="1" s="1"/>
  <c r="AH90" i="1" s="1"/>
  <c r="P47" i="8"/>
  <c r="N278" i="8"/>
  <c r="N286" i="8" s="1"/>
  <c r="AW120" i="6"/>
  <c r="N280" i="6"/>
  <c r="N288" i="6" s="1"/>
  <c r="R47" i="6"/>
  <c r="Q272" i="6"/>
  <c r="Y299" i="1"/>
  <c r="CE310" i="1"/>
  <c r="CE302" i="1" s="1"/>
  <c r="CF307" i="1"/>
  <c r="AL276" i="1"/>
  <c r="AL275" i="1" s="1"/>
  <c r="AM274" i="1" s="1"/>
  <c r="AA18" i="1"/>
  <c r="Z21" i="1"/>
  <c r="AA96" i="1" s="1"/>
  <c r="AA98" i="1" s="1"/>
  <c r="AA97" i="1" s="1"/>
  <c r="AB96" i="1" s="1"/>
  <c r="AB98" i="1" s="1"/>
  <c r="AB97" i="1" s="1"/>
  <c r="AC96" i="1" s="1"/>
  <c r="AC98" i="1" s="1"/>
  <c r="AC97" i="1" s="1"/>
  <c r="AD96" i="1" s="1"/>
  <c r="AD98" i="1" s="1"/>
  <c r="AD97" i="1" s="1"/>
  <c r="AE96" i="1" s="1"/>
  <c r="AE98" i="1" s="1"/>
  <c r="AE97" i="1" s="1"/>
  <c r="AF96" i="1" s="1"/>
  <c r="AF98" i="1" s="1"/>
  <c r="AF97" i="1" s="1"/>
  <c r="AG96" i="1" s="1"/>
  <c r="AG98" i="1" s="1"/>
  <c r="AG97" i="1" s="1"/>
  <c r="AH96" i="1" s="1"/>
  <c r="AH98" i="1" s="1"/>
  <c r="AH97" i="1" s="1"/>
  <c r="AI96" i="1" s="1"/>
  <c r="AI98" i="1" s="1"/>
  <c r="AI97" i="1" s="1"/>
  <c r="AJ96" i="1" s="1"/>
  <c r="AJ98" i="1" s="1"/>
  <c r="AJ97" i="1" s="1"/>
  <c r="AK96" i="1" s="1"/>
  <c r="AK98" i="1" s="1"/>
  <c r="AK97" i="1" s="1"/>
  <c r="AL96" i="1" s="1"/>
  <c r="AL98" i="1" s="1"/>
  <c r="AL97" i="1" s="1"/>
  <c r="AM96" i="1" s="1"/>
  <c r="X83" i="8"/>
  <c r="X82" i="8" s="1"/>
  <c r="Y81" i="8" s="1"/>
  <c r="Y83" i="8" s="1"/>
  <c r="Y82" i="8" s="1"/>
  <c r="Z81" i="8" s="1"/>
  <c r="Z83" i="8" s="1"/>
  <c r="Z82" i="8" s="1"/>
  <c r="AA81" i="8" s="1"/>
  <c r="AA83" i="8" s="1"/>
  <c r="AA82" i="8" s="1"/>
  <c r="AB81" i="8" s="1"/>
  <c r="X281" i="8"/>
  <c r="X283" i="8" s="1"/>
  <c r="X285" i="8"/>
  <c r="O277" i="6"/>
  <c r="AA283" i="6"/>
  <c r="AA285" i="6" s="1"/>
  <c r="P26" i="8"/>
  <c r="AA80" i="8"/>
  <c r="AA79" i="8" s="1"/>
  <c r="AB78" i="8" s="1"/>
  <c r="AA50" i="8"/>
  <c r="AA49" i="8" s="1"/>
  <c r="AA77" i="8"/>
  <c r="AA76" i="8" s="1"/>
  <c r="AB75" i="8" s="1"/>
  <c r="AA53" i="8"/>
  <c r="AA52" i="8" s="1"/>
  <c r="AB51" i="8" s="1"/>
  <c r="AA56" i="8"/>
  <c r="AA55" i="8" s="1"/>
  <c r="AB54" i="8" s="1"/>
  <c r="AA68" i="8"/>
  <c r="AA67" i="8" s="1"/>
  <c r="AB66" i="8" s="1"/>
  <c r="AA62" i="8"/>
  <c r="AA61" i="8" s="1"/>
  <c r="AB60" i="8" s="1"/>
  <c r="AA74" i="8"/>
  <c r="AA73" i="8" s="1"/>
  <c r="AB72" i="8" s="1"/>
  <c r="AA65" i="8"/>
  <c r="AA64" i="8" s="1"/>
  <c r="AB63" i="8" s="1"/>
  <c r="Q32" i="8"/>
  <c r="Q31" i="8" s="1"/>
  <c r="R30" i="8" s="1"/>
  <c r="AA59" i="8"/>
  <c r="AA58" i="8" s="1"/>
  <c r="AB57" i="8" s="1"/>
  <c r="AA71" i="8"/>
  <c r="AA70" i="8" s="1"/>
  <c r="AB69" i="8" s="1"/>
  <c r="Y18" i="8"/>
  <c r="Y21" i="8" s="1"/>
  <c r="Z87" i="8" s="1"/>
  <c r="X19" i="8"/>
  <c r="X20" i="8"/>
  <c r="V20" i="6"/>
  <c r="Z27" i="1" l="1"/>
  <c r="Z26" i="1" s="1"/>
  <c r="AA25" i="1" s="1"/>
  <c r="P39" i="8"/>
  <c r="P41" i="8" s="1"/>
  <c r="P40" i="8" s="1"/>
  <c r="Q39" i="8" s="1"/>
  <c r="Q41" i="8" s="1"/>
  <c r="Q40" i="8" s="1"/>
  <c r="R39" i="8" s="1"/>
  <c r="O270" i="8"/>
  <c r="AM98" i="1"/>
  <c r="AM97" i="1" s="1"/>
  <c r="AN96" i="1" s="1"/>
  <c r="AN98" i="1" s="1"/>
  <c r="AN97" i="1" s="1"/>
  <c r="AO96" i="1" s="1"/>
  <c r="AO98" i="1" s="1"/>
  <c r="AO97" i="1" s="1"/>
  <c r="AH92" i="1"/>
  <c r="AH91" i="1" s="1"/>
  <c r="AI90" i="1" s="1"/>
  <c r="P46" i="8"/>
  <c r="P268" i="8"/>
  <c r="AX119" i="6"/>
  <c r="R49" i="6"/>
  <c r="Z299" i="1"/>
  <c r="CF309" i="1"/>
  <c r="CF308" i="1"/>
  <c r="AM276" i="1"/>
  <c r="AM275" i="1" s="1"/>
  <c r="AN274" i="1" s="1"/>
  <c r="AN276" i="1" s="1"/>
  <c r="AN275" i="1" s="1"/>
  <c r="AB18" i="1"/>
  <c r="AA21" i="1"/>
  <c r="AB99" i="1" s="1"/>
  <c r="AB101" i="1" s="1"/>
  <c r="AB100" i="1" s="1"/>
  <c r="AC99" i="1" s="1"/>
  <c r="AC101" i="1" s="1"/>
  <c r="AC100" i="1" s="1"/>
  <c r="AD99" i="1" s="1"/>
  <c r="AD101" i="1" s="1"/>
  <c r="AD100" i="1" s="1"/>
  <c r="AE99" i="1" s="1"/>
  <c r="AE101" i="1" s="1"/>
  <c r="AE100" i="1" s="1"/>
  <c r="AF99" i="1" s="1"/>
  <c r="AF101" i="1" s="1"/>
  <c r="AF100" i="1" s="1"/>
  <c r="AG99" i="1" s="1"/>
  <c r="AG101" i="1" s="1"/>
  <c r="AG100" i="1" s="1"/>
  <c r="AH99" i="1" s="1"/>
  <c r="Y285" i="8"/>
  <c r="Y281" i="8"/>
  <c r="Y283" i="8" s="1"/>
  <c r="Y86" i="8"/>
  <c r="Y85" i="8" s="1"/>
  <c r="Z84" i="8" s="1"/>
  <c r="Z86" i="8" s="1"/>
  <c r="Z85" i="8" s="1"/>
  <c r="AA84" i="8" s="1"/>
  <c r="AA86" i="8" s="1"/>
  <c r="AA85" i="8" s="1"/>
  <c r="AB84" i="8" s="1"/>
  <c r="AB86" i="8" s="1"/>
  <c r="AB85" i="8" s="1"/>
  <c r="AC84" i="8" s="1"/>
  <c r="AB283" i="6"/>
  <c r="AB285" i="6" s="1"/>
  <c r="Q25" i="8"/>
  <c r="AB77" i="8"/>
  <c r="AB76" i="8" s="1"/>
  <c r="AC75" i="8" s="1"/>
  <c r="AB53" i="8"/>
  <c r="AB52" i="8" s="1"/>
  <c r="AB59" i="8"/>
  <c r="AB58" i="8" s="1"/>
  <c r="AC57" i="8" s="1"/>
  <c r="AB68" i="8"/>
  <c r="AB67" i="8" s="1"/>
  <c r="AC66" i="8" s="1"/>
  <c r="AB71" i="8"/>
  <c r="AB70" i="8" s="1"/>
  <c r="AC69" i="8" s="1"/>
  <c r="AB83" i="8"/>
  <c r="AB82" i="8" s="1"/>
  <c r="AC81" i="8" s="1"/>
  <c r="AB80" i="8"/>
  <c r="AB79" i="8" s="1"/>
  <c r="AC78" i="8" s="1"/>
  <c r="R32" i="8"/>
  <c r="R31" i="8" s="1"/>
  <c r="AB65" i="8"/>
  <c r="AB64" i="8" s="1"/>
  <c r="AC63" i="8" s="1"/>
  <c r="AB74" i="8"/>
  <c r="AB73" i="8" s="1"/>
  <c r="AC72" i="8" s="1"/>
  <c r="AB62" i="8"/>
  <c r="AB61" i="8" s="1"/>
  <c r="AC60" i="8" s="1"/>
  <c r="AB56" i="8"/>
  <c r="AB55" i="8" s="1"/>
  <c r="AC54" i="8" s="1"/>
  <c r="Z18" i="8"/>
  <c r="Z21" i="8" s="1"/>
  <c r="AA90" i="8" s="1"/>
  <c r="Y19" i="8"/>
  <c r="Y20" i="8"/>
  <c r="W20" i="6"/>
  <c r="AA27" i="1" l="1"/>
  <c r="AA26" i="1" s="1"/>
  <c r="AB25" i="1" s="1"/>
  <c r="AI92" i="1"/>
  <c r="AI91" i="1" s="1"/>
  <c r="AJ90" i="1" s="1"/>
  <c r="AJ92" i="1" s="1"/>
  <c r="AJ91" i="1" s="1"/>
  <c r="AK90" i="1" s="1"/>
  <c r="AK92" i="1" s="1"/>
  <c r="AK91" i="1" s="1"/>
  <c r="AL90" i="1" s="1"/>
  <c r="AL92" i="1" s="1"/>
  <c r="AL91" i="1" s="1"/>
  <c r="AM90" i="1" s="1"/>
  <c r="AM92" i="1" s="1"/>
  <c r="AM91" i="1" s="1"/>
  <c r="AH101" i="1"/>
  <c r="AH100" i="1" s="1"/>
  <c r="AI99" i="1" s="1"/>
  <c r="AI101" i="1" s="1"/>
  <c r="AI100" i="1" s="1"/>
  <c r="AJ99" i="1" s="1"/>
  <c r="AJ101" i="1" s="1"/>
  <c r="AJ100" i="1" s="1"/>
  <c r="AK99" i="1" s="1"/>
  <c r="AK101" i="1" s="1"/>
  <c r="AK100" i="1" s="1"/>
  <c r="AL99" i="1" s="1"/>
  <c r="AL101" i="1" s="1"/>
  <c r="AL100" i="1" s="1"/>
  <c r="AM99" i="1" s="1"/>
  <c r="AM101" i="1" s="1"/>
  <c r="AM100" i="1" s="1"/>
  <c r="AN99" i="1" s="1"/>
  <c r="Q45" i="8"/>
  <c r="P270" i="8"/>
  <c r="AX121" i="6"/>
  <c r="R48" i="6"/>
  <c r="R270" i="6"/>
  <c r="AA299" i="1"/>
  <c r="CF310" i="1"/>
  <c r="CF302" i="1" s="1"/>
  <c r="CG307" i="1"/>
  <c r="AC18" i="1"/>
  <c r="AB21" i="1"/>
  <c r="AC102" i="1" s="1"/>
  <c r="AC104" i="1" s="1"/>
  <c r="AC103" i="1" s="1"/>
  <c r="AD102" i="1" s="1"/>
  <c r="AD104" i="1" s="1"/>
  <c r="AD103" i="1" s="1"/>
  <c r="AE102" i="1" s="1"/>
  <c r="AE104" i="1" s="1"/>
  <c r="AE103" i="1" s="1"/>
  <c r="AF102" i="1" s="1"/>
  <c r="AF104" i="1" s="1"/>
  <c r="AF103" i="1" s="1"/>
  <c r="AG102" i="1" s="1"/>
  <c r="AG104" i="1" s="1"/>
  <c r="AG103" i="1" s="1"/>
  <c r="AH102" i="1" s="1"/>
  <c r="AH104" i="1" s="1"/>
  <c r="AH103" i="1" s="1"/>
  <c r="AI102" i="1" s="1"/>
  <c r="AI104" i="1" s="1"/>
  <c r="AI103" i="1" s="1"/>
  <c r="AJ102" i="1" s="1"/>
  <c r="AJ104" i="1" s="1"/>
  <c r="AJ103" i="1" s="1"/>
  <c r="AK102" i="1" s="1"/>
  <c r="AK104" i="1" s="1"/>
  <c r="AK103" i="1" s="1"/>
  <c r="AL102" i="1" s="1"/>
  <c r="AL104" i="1" s="1"/>
  <c r="AL103" i="1" s="1"/>
  <c r="AM102" i="1" s="1"/>
  <c r="AM104" i="1" s="1"/>
  <c r="AM103" i="1" s="1"/>
  <c r="AN102" i="1" s="1"/>
  <c r="AN104" i="1" s="1"/>
  <c r="AN103" i="1" s="1"/>
  <c r="AO102" i="1" s="1"/>
  <c r="AO104" i="1" s="1"/>
  <c r="AO103" i="1" s="1"/>
  <c r="AP102" i="1" s="1"/>
  <c r="Z89" i="8"/>
  <c r="Z88" i="8" s="1"/>
  <c r="AA87" i="8" s="1"/>
  <c r="AA89" i="8" s="1"/>
  <c r="AA88" i="8" s="1"/>
  <c r="AB87" i="8" s="1"/>
  <c r="AB89" i="8" s="1"/>
  <c r="AB88" i="8" s="1"/>
  <c r="AC87" i="8" s="1"/>
  <c r="AC89" i="8" s="1"/>
  <c r="AC88" i="8" s="1"/>
  <c r="AD87" i="8" s="1"/>
  <c r="Z285" i="8"/>
  <c r="Z281" i="8"/>
  <c r="Z283" i="8" s="1"/>
  <c r="O273" i="6"/>
  <c r="O278" i="6" s="1"/>
  <c r="O274" i="6"/>
  <c r="O279" i="6" s="1"/>
  <c r="AC283" i="6"/>
  <c r="AC285" i="6" s="1"/>
  <c r="Q27" i="8"/>
  <c r="O272" i="8"/>
  <c r="O277" i="8" s="1"/>
  <c r="O271" i="8"/>
  <c r="O276" i="8" s="1"/>
  <c r="AC65" i="8"/>
  <c r="AC64" i="8" s="1"/>
  <c r="AD63" i="8" s="1"/>
  <c r="AC62" i="8"/>
  <c r="AC61" i="8" s="1"/>
  <c r="AD60" i="8" s="1"/>
  <c r="AC68" i="8"/>
  <c r="AC67" i="8" s="1"/>
  <c r="AD66" i="8" s="1"/>
  <c r="AC86" i="8"/>
  <c r="AC85" i="8" s="1"/>
  <c r="AD84" i="8" s="1"/>
  <c r="S30" i="8"/>
  <c r="AC83" i="8"/>
  <c r="AC82" i="8" s="1"/>
  <c r="AD81" i="8" s="1"/>
  <c r="R41" i="8"/>
  <c r="Z19" i="8"/>
  <c r="AA18" i="8"/>
  <c r="AA21" i="8" s="1"/>
  <c r="AB93" i="8" s="1"/>
  <c r="Z20" i="8"/>
  <c r="AC56" i="8"/>
  <c r="AC55" i="8" s="1"/>
  <c r="AC74" i="8"/>
  <c r="AC73" i="8" s="1"/>
  <c r="AD72" i="8" s="1"/>
  <c r="AC80" i="8"/>
  <c r="AC79" i="8" s="1"/>
  <c r="AD78" i="8" s="1"/>
  <c r="AC71" i="8"/>
  <c r="AC70" i="8" s="1"/>
  <c r="AD69" i="8" s="1"/>
  <c r="AC59" i="8"/>
  <c r="AC58" i="8" s="1"/>
  <c r="AD57" i="8" s="1"/>
  <c r="AC77" i="8"/>
  <c r="AC76" i="8" s="1"/>
  <c r="AD75" i="8" s="1"/>
  <c r="X20" i="6"/>
  <c r="AB27" i="1" l="1"/>
  <c r="AB26" i="1" s="1"/>
  <c r="AC25" i="1" s="1"/>
  <c r="AN101" i="1"/>
  <c r="AN100" i="1" s="1"/>
  <c r="AO99" i="1" s="1"/>
  <c r="AO101" i="1" s="1"/>
  <c r="AO100" i="1" s="1"/>
  <c r="AP99" i="1" s="1"/>
  <c r="AP104" i="1"/>
  <c r="AP103" i="1" s="1"/>
  <c r="AQ102" i="1" s="1"/>
  <c r="Q47" i="8"/>
  <c r="Q268" i="8" s="1"/>
  <c r="O278" i="8"/>
  <c r="O286" i="8" s="1"/>
  <c r="AX120" i="6"/>
  <c r="O280" i="6"/>
  <c r="O288" i="6" s="1"/>
  <c r="S47" i="6"/>
  <c r="R272" i="6"/>
  <c r="AB299" i="1"/>
  <c r="CG309" i="1"/>
  <c r="CG308" i="1"/>
  <c r="AD18" i="1"/>
  <c r="AC21" i="1"/>
  <c r="AD105" i="1" s="1"/>
  <c r="AD107" i="1" s="1"/>
  <c r="AD106" i="1" s="1"/>
  <c r="AE105" i="1" s="1"/>
  <c r="AE107" i="1" s="1"/>
  <c r="AE106" i="1" s="1"/>
  <c r="AF105" i="1" s="1"/>
  <c r="AF107" i="1" s="1"/>
  <c r="AF106" i="1" s="1"/>
  <c r="AG105" i="1" s="1"/>
  <c r="AG107" i="1" s="1"/>
  <c r="AG106" i="1" s="1"/>
  <c r="AH105" i="1" s="1"/>
  <c r="AH107" i="1" s="1"/>
  <c r="AH106" i="1" s="1"/>
  <c r="AI105" i="1" s="1"/>
  <c r="AI107" i="1" s="1"/>
  <c r="AI106" i="1" s="1"/>
  <c r="AJ105" i="1" s="1"/>
  <c r="AJ107" i="1" s="1"/>
  <c r="AJ106" i="1" s="1"/>
  <c r="AK105" i="1" s="1"/>
  <c r="AK107" i="1" s="1"/>
  <c r="AK106" i="1" s="1"/>
  <c r="AL105" i="1" s="1"/>
  <c r="AA285" i="8"/>
  <c r="AA281" i="8"/>
  <c r="AA283" i="8" s="1"/>
  <c r="AA92" i="8"/>
  <c r="AA91" i="8" s="1"/>
  <c r="AB90" i="8" s="1"/>
  <c r="AB92" i="8" s="1"/>
  <c r="AB91" i="8" s="1"/>
  <c r="AC90" i="8" s="1"/>
  <c r="AC92" i="8" s="1"/>
  <c r="AC91" i="8" s="1"/>
  <c r="AD90" i="8" s="1"/>
  <c r="AD92" i="8" s="1"/>
  <c r="AD91" i="8" s="1"/>
  <c r="AE90" i="8" s="1"/>
  <c r="P277" i="6"/>
  <c r="AD28" i="6"/>
  <c r="AD270" i="6" s="1"/>
  <c r="AD283" i="6"/>
  <c r="AD285" i="6" s="1"/>
  <c r="Q26" i="8"/>
  <c r="P275" i="8"/>
  <c r="AD59" i="8"/>
  <c r="AD58" i="8" s="1"/>
  <c r="AD80" i="8"/>
  <c r="AD79" i="8" s="1"/>
  <c r="AE78" i="8" s="1"/>
  <c r="AD74" i="8"/>
  <c r="AD73" i="8" s="1"/>
  <c r="AE72" i="8" s="1"/>
  <c r="AD86" i="8"/>
  <c r="AD85" i="8" s="1"/>
  <c r="AE84" i="8" s="1"/>
  <c r="AD62" i="8"/>
  <c r="AD61" i="8" s="1"/>
  <c r="AE60" i="8" s="1"/>
  <c r="AD77" i="8"/>
  <c r="AD76" i="8" s="1"/>
  <c r="AE75" i="8" s="1"/>
  <c r="AD71" i="8"/>
  <c r="AD70" i="8" s="1"/>
  <c r="AE69" i="8" s="1"/>
  <c r="AA19" i="8"/>
  <c r="AB18" i="8"/>
  <c r="AB21" i="8" s="1"/>
  <c r="AC96" i="8" s="1"/>
  <c r="AA20" i="8"/>
  <c r="AD83" i="8"/>
  <c r="AD82" i="8" s="1"/>
  <c r="AE81" i="8" s="1"/>
  <c r="AD68" i="8"/>
  <c r="AD67" i="8" s="1"/>
  <c r="AE66" i="8" s="1"/>
  <c r="AD65" i="8"/>
  <c r="AD64" i="8" s="1"/>
  <c r="AE63" i="8" s="1"/>
  <c r="AD89" i="8"/>
  <c r="AD88" i="8" s="1"/>
  <c r="AE87" i="8" s="1"/>
  <c r="R40" i="8"/>
  <c r="S32" i="8"/>
  <c r="S31" i="8" s="1"/>
  <c r="Y20" i="6"/>
  <c r="AC27" i="1" l="1"/>
  <c r="AC26" i="1" s="1"/>
  <c r="AD25" i="1" s="1"/>
  <c r="AL107" i="1"/>
  <c r="AL106" i="1" s="1"/>
  <c r="AM105" i="1" s="1"/>
  <c r="AM107" i="1" s="1"/>
  <c r="AM106" i="1" s="1"/>
  <c r="AN105" i="1" s="1"/>
  <c r="AN107" i="1" s="1"/>
  <c r="AN106" i="1" s="1"/>
  <c r="AO105" i="1" s="1"/>
  <c r="AO107" i="1" s="1"/>
  <c r="AO106" i="1" s="1"/>
  <c r="AP105" i="1" s="1"/>
  <c r="AP107" i="1" s="1"/>
  <c r="AP106" i="1" s="1"/>
  <c r="AQ105" i="1" s="1"/>
  <c r="AQ107" i="1" s="1"/>
  <c r="AQ106" i="1" s="1"/>
  <c r="AR105" i="1" s="1"/>
  <c r="AR107" i="1" s="1"/>
  <c r="AR106" i="1" s="1"/>
  <c r="AQ104" i="1"/>
  <c r="AQ103" i="1" s="1"/>
  <c r="AP101" i="1"/>
  <c r="AP100" i="1" s="1"/>
  <c r="Q46" i="8"/>
  <c r="S49" i="6"/>
  <c r="AC299" i="1"/>
  <c r="CG310" i="1"/>
  <c r="CG302" i="1" s="1"/>
  <c r="AE18" i="1"/>
  <c r="AD21" i="1"/>
  <c r="AE108" i="1" s="1"/>
  <c r="AE110" i="1" s="1"/>
  <c r="AE109" i="1" s="1"/>
  <c r="AF108" i="1" s="1"/>
  <c r="AF110" i="1" s="1"/>
  <c r="AF109" i="1" s="1"/>
  <c r="AG108" i="1" s="1"/>
  <c r="AG110" i="1" s="1"/>
  <c r="AG109" i="1" s="1"/>
  <c r="AH108" i="1" s="1"/>
  <c r="AB95" i="8"/>
  <c r="AB94" i="8" s="1"/>
  <c r="AC93" i="8" s="1"/>
  <c r="AC95" i="8" s="1"/>
  <c r="AC94" i="8" s="1"/>
  <c r="AD93" i="8" s="1"/>
  <c r="AD95" i="8" s="1"/>
  <c r="AD94" i="8" s="1"/>
  <c r="AE93" i="8" s="1"/>
  <c r="AE95" i="8" s="1"/>
  <c r="AE94" i="8" s="1"/>
  <c r="AF93" i="8" s="1"/>
  <c r="AB285" i="8"/>
  <c r="AB281" i="8"/>
  <c r="AB283" i="8" s="1"/>
  <c r="AD27" i="6"/>
  <c r="AD272" i="6" s="1"/>
  <c r="AE33" i="6"/>
  <c r="AE32" i="6" s="1"/>
  <c r="AF31" i="6" s="1"/>
  <c r="AE283" i="6"/>
  <c r="AE285" i="6" s="1"/>
  <c r="R25" i="8"/>
  <c r="AE80" i="8"/>
  <c r="AE79" i="8" s="1"/>
  <c r="AF78" i="8" s="1"/>
  <c r="T30" i="8"/>
  <c r="AE65" i="8"/>
  <c r="AE64" i="8" s="1"/>
  <c r="AF63" i="8" s="1"/>
  <c r="AE74" i="8"/>
  <c r="AE73" i="8" s="1"/>
  <c r="AF72" i="8" s="1"/>
  <c r="AE92" i="8"/>
  <c r="AE91" i="8" s="1"/>
  <c r="AF90" i="8" s="1"/>
  <c r="AE71" i="8"/>
  <c r="AE70" i="8" s="1"/>
  <c r="AF69" i="8" s="1"/>
  <c r="AE77" i="8"/>
  <c r="AE76" i="8" s="1"/>
  <c r="AF75" i="8" s="1"/>
  <c r="AE86" i="8"/>
  <c r="AE85" i="8" s="1"/>
  <c r="AF84" i="8" s="1"/>
  <c r="AE89" i="8"/>
  <c r="AE88" i="8" s="1"/>
  <c r="AF87" i="8" s="1"/>
  <c r="AE62" i="8"/>
  <c r="AE61" i="8" s="1"/>
  <c r="S39" i="8"/>
  <c r="AE68" i="8"/>
  <c r="AE67" i="8" s="1"/>
  <c r="AF66" i="8" s="1"/>
  <c r="AE83" i="8"/>
  <c r="AE82" i="8" s="1"/>
  <c r="AF81" i="8" s="1"/>
  <c r="AC18" i="8"/>
  <c r="AC21" i="8" s="1"/>
  <c r="AD99" i="8" s="1"/>
  <c r="AB19" i="8"/>
  <c r="AB20" i="8"/>
  <c r="Z20" i="6"/>
  <c r="AD27" i="1" l="1"/>
  <c r="AD26" i="1" s="1"/>
  <c r="AE25" i="1" s="1"/>
  <c r="AH110" i="1"/>
  <c r="AH109" i="1" s="1"/>
  <c r="AI108" i="1" s="1"/>
  <c r="AI110" i="1" s="1"/>
  <c r="AI109" i="1" s="1"/>
  <c r="AJ108" i="1" s="1"/>
  <c r="AJ110" i="1" s="1"/>
  <c r="AJ109" i="1" s="1"/>
  <c r="AK108" i="1" s="1"/>
  <c r="AK110" i="1" s="1"/>
  <c r="AK109" i="1" s="1"/>
  <c r="AL108" i="1" s="1"/>
  <c r="AL110" i="1" s="1"/>
  <c r="AL109" i="1" s="1"/>
  <c r="AM108" i="1" s="1"/>
  <c r="AM110" i="1" s="1"/>
  <c r="AM109" i="1" s="1"/>
  <c r="AN108" i="1" s="1"/>
  <c r="AN110" i="1" s="1"/>
  <c r="AN109" i="1" s="1"/>
  <c r="AO108" i="1" s="1"/>
  <c r="AO110" i="1" s="1"/>
  <c r="AO109" i="1" s="1"/>
  <c r="AP108" i="1" s="1"/>
  <c r="AP110" i="1" s="1"/>
  <c r="AP109" i="1" s="1"/>
  <c r="AQ108" i="1" s="1"/>
  <c r="AQ110" i="1" s="1"/>
  <c r="AQ109" i="1" s="1"/>
  <c r="AR108" i="1" s="1"/>
  <c r="AR110" i="1" s="1"/>
  <c r="AR109" i="1" s="1"/>
  <c r="AS108" i="1" s="1"/>
  <c r="AS110" i="1" s="1"/>
  <c r="AS109" i="1" s="1"/>
  <c r="R45" i="8"/>
  <c r="Q270" i="8"/>
  <c r="S48" i="6"/>
  <c r="S270" i="6"/>
  <c r="AD299" i="1"/>
  <c r="AF18" i="1"/>
  <c r="AE21" i="1"/>
  <c r="AF111" i="1" s="1"/>
  <c r="AF113" i="1" s="1"/>
  <c r="AF112" i="1" s="1"/>
  <c r="AG111" i="1" s="1"/>
  <c r="AG113" i="1" s="1"/>
  <c r="AG112" i="1" s="1"/>
  <c r="AH111" i="1" s="1"/>
  <c r="AH113" i="1" s="1"/>
  <c r="AH112" i="1" s="1"/>
  <c r="AI111" i="1" s="1"/>
  <c r="AI113" i="1" s="1"/>
  <c r="AI112" i="1" s="1"/>
  <c r="AJ111" i="1" s="1"/>
  <c r="AJ113" i="1" s="1"/>
  <c r="AJ112" i="1" s="1"/>
  <c r="AK111" i="1" s="1"/>
  <c r="AK113" i="1" s="1"/>
  <c r="AK112" i="1" s="1"/>
  <c r="AL111" i="1" s="1"/>
  <c r="AL113" i="1" s="1"/>
  <c r="AL112" i="1" s="1"/>
  <c r="AM111" i="1" s="1"/>
  <c r="AM113" i="1" s="1"/>
  <c r="AM112" i="1" s="1"/>
  <c r="AN111" i="1" s="1"/>
  <c r="AN113" i="1" s="1"/>
  <c r="AN112" i="1" s="1"/>
  <c r="AO111" i="1" s="1"/>
  <c r="AO113" i="1" s="1"/>
  <c r="AO112" i="1" s="1"/>
  <c r="AP111" i="1" s="1"/>
  <c r="AP113" i="1" s="1"/>
  <c r="AP112" i="1" s="1"/>
  <c r="AQ111" i="1" s="1"/>
  <c r="AQ113" i="1" s="1"/>
  <c r="AQ112" i="1" s="1"/>
  <c r="AR111" i="1" s="1"/>
  <c r="AR113" i="1" s="1"/>
  <c r="AR112" i="1" s="1"/>
  <c r="AS111" i="1" s="1"/>
  <c r="AS113" i="1" s="1"/>
  <c r="AS112" i="1" s="1"/>
  <c r="AT111" i="1" s="1"/>
  <c r="AT113" i="1" s="1"/>
  <c r="AT112" i="1" s="1"/>
  <c r="AC281" i="8"/>
  <c r="AC283" i="8" s="1"/>
  <c r="AC285" i="8"/>
  <c r="AC98" i="8"/>
  <c r="AC97" i="8" s="1"/>
  <c r="AD96" i="8" s="1"/>
  <c r="AD98" i="8" s="1"/>
  <c r="AD97" i="8" s="1"/>
  <c r="AE96" i="8" s="1"/>
  <c r="AE98" i="8" s="1"/>
  <c r="AE97" i="8" s="1"/>
  <c r="AF96" i="8" s="1"/>
  <c r="AF98" i="8" s="1"/>
  <c r="AF97" i="8" s="1"/>
  <c r="AG96" i="8" s="1"/>
  <c r="AE26" i="6"/>
  <c r="P273" i="6"/>
  <c r="P278" i="6" s="1"/>
  <c r="P274" i="6"/>
  <c r="P279" i="6" s="1"/>
  <c r="AF33" i="6"/>
  <c r="AF32" i="6" s="1"/>
  <c r="AG31" i="6" s="1"/>
  <c r="AG33" i="6" s="1"/>
  <c r="AG32" i="6" s="1"/>
  <c r="AH31" i="6" s="1"/>
  <c r="AH33" i="6" s="1"/>
  <c r="AH32" i="6" s="1"/>
  <c r="AI31" i="6" s="1"/>
  <c r="AF283" i="6"/>
  <c r="AF285" i="6" s="1"/>
  <c r="AF38" i="6"/>
  <c r="AF37" i="6" s="1"/>
  <c r="AG36" i="6" s="1"/>
  <c r="P271" i="8"/>
  <c r="P276" i="8" s="1"/>
  <c r="P272" i="8"/>
  <c r="P277" i="8" s="1"/>
  <c r="R27" i="8"/>
  <c r="AF92" i="8"/>
  <c r="AF91" i="8" s="1"/>
  <c r="AG90" i="8" s="1"/>
  <c r="AF71" i="8"/>
  <c r="AF70" i="8" s="1"/>
  <c r="AG69" i="8" s="1"/>
  <c r="AF68" i="8"/>
  <c r="AF67" i="8" s="1"/>
  <c r="AG66" i="8" s="1"/>
  <c r="AF74" i="8"/>
  <c r="AF73" i="8" s="1"/>
  <c r="AG72" i="8" s="1"/>
  <c r="AF86" i="8"/>
  <c r="AF85" i="8" s="1"/>
  <c r="AG84" i="8" s="1"/>
  <c r="AF65" i="8"/>
  <c r="AF64" i="8" s="1"/>
  <c r="AF80" i="8"/>
  <c r="AF79" i="8" s="1"/>
  <c r="AG78" i="8" s="1"/>
  <c r="AD18" i="8"/>
  <c r="AD21" i="8" s="1"/>
  <c r="AE102" i="8" s="1"/>
  <c r="AC19" i="8"/>
  <c r="AC20" i="8"/>
  <c r="T32" i="8"/>
  <c r="AF83" i="8"/>
  <c r="AF82" i="8" s="1"/>
  <c r="AG81" i="8" s="1"/>
  <c r="S41" i="8"/>
  <c r="AF89" i="8"/>
  <c r="AF88" i="8" s="1"/>
  <c r="AG87" i="8" s="1"/>
  <c r="AF77" i="8"/>
  <c r="AF76" i="8" s="1"/>
  <c r="AG75" i="8" s="1"/>
  <c r="AF95" i="8"/>
  <c r="AF94" i="8" s="1"/>
  <c r="AG93" i="8" s="1"/>
  <c r="AA20" i="6"/>
  <c r="AE27" i="1" l="1"/>
  <c r="AE26" i="1" s="1"/>
  <c r="AF25" i="1" s="1"/>
  <c r="R47" i="8"/>
  <c r="P278" i="8"/>
  <c r="P286" i="8" s="1"/>
  <c r="P280" i="6"/>
  <c r="P288" i="6" s="1"/>
  <c r="T47" i="6"/>
  <c r="S272" i="6"/>
  <c r="AE299" i="1"/>
  <c r="AG18" i="1"/>
  <c r="AF21" i="1"/>
  <c r="AG114" i="1" s="1"/>
  <c r="AG116" i="1" s="1"/>
  <c r="AG115" i="1" s="1"/>
  <c r="AH114" i="1" s="1"/>
  <c r="AH116" i="1" s="1"/>
  <c r="AH115" i="1" s="1"/>
  <c r="AI114" i="1" s="1"/>
  <c r="AI116" i="1" s="1"/>
  <c r="AI115" i="1" s="1"/>
  <c r="AJ114" i="1" s="1"/>
  <c r="AJ116" i="1" s="1"/>
  <c r="AJ115" i="1" s="1"/>
  <c r="AK114" i="1" s="1"/>
  <c r="AK116" i="1" s="1"/>
  <c r="AK115" i="1" s="1"/>
  <c r="AL114" i="1" s="1"/>
  <c r="AL116" i="1" s="1"/>
  <c r="AL115" i="1" s="1"/>
  <c r="AM114" i="1" s="1"/>
  <c r="AM116" i="1" s="1"/>
  <c r="AM115" i="1" s="1"/>
  <c r="AN114" i="1" s="1"/>
  <c r="AN116" i="1" s="1"/>
  <c r="AN115" i="1" s="1"/>
  <c r="AO114" i="1" s="1"/>
  <c r="AO116" i="1" s="1"/>
  <c r="AO115" i="1" s="1"/>
  <c r="AP114" i="1" s="1"/>
  <c r="AP116" i="1" s="1"/>
  <c r="AP115" i="1" s="1"/>
  <c r="AQ114" i="1" s="1"/>
  <c r="AQ116" i="1" s="1"/>
  <c r="AQ115" i="1" s="1"/>
  <c r="AR114" i="1" s="1"/>
  <c r="AR116" i="1" s="1"/>
  <c r="AR115" i="1" s="1"/>
  <c r="AS114" i="1" s="1"/>
  <c r="AS116" i="1" s="1"/>
  <c r="AS115" i="1" s="1"/>
  <c r="AT114" i="1" s="1"/>
  <c r="AT116" i="1" s="1"/>
  <c r="AT115" i="1" s="1"/>
  <c r="AU114" i="1" s="1"/>
  <c r="AU116" i="1" s="1"/>
  <c r="AU115" i="1" s="1"/>
  <c r="AD281" i="8"/>
  <c r="AD283" i="8" s="1"/>
  <c r="AD285" i="8"/>
  <c r="AD101" i="8"/>
  <c r="AD100" i="8" s="1"/>
  <c r="AE99" i="8" s="1"/>
  <c r="AE101" i="8" s="1"/>
  <c r="AE100" i="8" s="1"/>
  <c r="AF99" i="8" s="1"/>
  <c r="AF101" i="8" s="1"/>
  <c r="AF100" i="8" s="1"/>
  <c r="AG99" i="8" s="1"/>
  <c r="AG101" i="8" s="1"/>
  <c r="AG100" i="8" s="1"/>
  <c r="AH99" i="8" s="1"/>
  <c r="Q277" i="6"/>
  <c r="AE28" i="6"/>
  <c r="AE270" i="6" s="1"/>
  <c r="AG38" i="6"/>
  <c r="AG37" i="6" s="1"/>
  <c r="AH36" i="6" s="1"/>
  <c r="AI33" i="6"/>
  <c r="AI32" i="6" s="1"/>
  <c r="AJ31" i="6" s="1"/>
  <c r="AG283" i="6"/>
  <c r="AG285" i="6" s="1"/>
  <c r="R26" i="8"/>
  <c r="Q275" i="8"/>
  <c r="T31" i="8"/>
  <c r="U30" i="8" s="1"/>
  <c r="U32" i="8" s="1"/>
  <c r="AG95" i="8"/>
  <c r="AG94" i="8" s="1"/>
  <c r="AH93" i="8" s="1"/>
  <c r="AG71" i="8"/>
  <c r="AG70" i="8" s="1"/>
  <c r="AH69" i="8" s="1"/>
  <c r="AG68" i="8"/>
  <c r="AG67" i="8" s="1"/>
  <c r="AG89" i="8"/>
  <c r="AG88" i="8" s="1"/>
  <c r="AH87" i="8" s="1"/>
  <c r="AG86" i="8"/>
  <c r="AG85" i="8" s="1"/>
  <c r="AH84" i="8" s="1"/>
  <c r="AG80" i="8"/>
  <c r="AG79" i="8" s="1"/>
  <c r="AH78" i="8" s="1"/>
  <c r="AG77" i="8"/>
  <c r="AG76" i="8" s="1"/>
  <c r="AH75" i="8" s="1"/>
  <c r="AG83" i="8"/>
  <c r="AG82" i="8" s="1"/>
  <c r="AH81" i="8" s="1"/>
  <c r="AG98" i="8"/>
  <c r="AG97" i="8" s="1"/>
  <c r="AH96" i="8" s="1"/>
  <c r="AG92" i="8"/>
  <c r="AG91" i="8" s="1"/>
  <c r="AH90" i="8" s="1"/>
  <c r="S40" i="8"/>
  <c r="AD19" i="8"/>
  <c r="AE18" i="8"/>
  <c r="AE21" i="8" s="1"/>
  <c r="AF105" i="8" s="1"/>
  <c r="AD20" i="8"/>
  <c r="AG74" i="8"/>
  <c r="AG73" i="8" s="1"/>
  <c r="AH72" i="8" s="1"/>
  <c r="AB20" i="6"/>
  <c r="AF27" i="1" l="1"/>
  <c r="AF26" i="1" s="1"/>
  <c r="AG25" i="1" s="1"/>
  <c r="R46" i="8"/>
  <c r="R268" i="8"/>
  <c r="T49" i="6"/>
  <c r="AF299" i="1"/>
  <c r="AH18" i="1"/>
  <c r="AG21" i="1"/>
  <c r="AH117" i="1" s="1"/>
  <c r="AH119" i="1" s="1"/>
  <c r="AH118" i="1" s="1"/>
  <c r="AI117" i="1" s="1"/>
  <c r="AI119" i="1" s="1"/>
  <c r="AI118" i="1" s="1"/>
  <c r="AJ117" i="1" s="1"/>
  <c r="AJ119" i="1" s="1"/>
  <c r="AJ118" i="1" s="1"/>
  <c r="AK117" i="1" s="1"/>
  <c r="AK119" i="1" s="1"/>
  <c r="AK118" i="1" s="1"/>
  <c r="AL117" i="1" s="1"/>
  <c r="AL119" i="1" s="1"/>
  <c r="AL118" i="1" s="1"/>
  <c r="AM117" i="1" s="1"/>
  <c r="AM119" i="1" s="1"/>
  <c r="AM118" i="1" s="1"/>
  <c r="AN117" i="1" s="1"/>
  <c r="AN119" i="1" s="1"/>
  <c r="AN118" i="1" s="1"/>
  <c r="AO117" i="1" s="1"/>
  <c r="AO119" i="1" s="1"/>
  <c r="AO118" i="1" s="1"/>
  <c r="AP117" i="1" s="1"/>
  <c r="AP119" i="1" s="1"/>
  <c r="AP118" i="1" s="1"/>
  <c r="AQ117" i="1" s="1"/>
  <c r="AQ119" i="1" s="1"/>
  <c r="AQ118" i="1" s="1"/>
  <c r="AR117" i="1" s="1"/>
  <c r="AR119" i="1" s="1"/>
  <c r="AR118" i="1" s="1"/>
  <c r="AS117" i="1" s="1"/>
  <c r="AE281" i="8"/>
  <c r="AE283" i="8" s="1"/>
  <c r="AE285" i="8"/>
  <c r="AE104" i="8"/>
  <c r="AE103" i="8" s="1"/>
  <c r="AF102" i="8" s="1"/>
  <c r="AF104" i="8" s="1"/>
  <c r="AF103" i="8" s="1"/>
  <c r="AG102" i="8" s="1"/>
  <c r="AG104" i="8" s="1"/>
  <c r="AG103" i="8" s="1"/>
  <c r="AH102" i="8" s="1"/>
  <c r="AH104" i="8" s="1"/>
  <c r="AH103" i="8" s="1"/>
  <c r="AI102" i="8" s="1"/>
  <c r="AE27" i="6"/>
  <c r="AJ33" i="6"/>
  <c r="AJ32" i="6" s="1"/>
  <c r="AK31" i="6" s="1"/>
  <c r="AK33" i="6" s="1"/>
  <c r="AK32" i="6" s="1"/>
  <c r="AL31" i="6" s="1"/>
  <c r="AL33" i="6" s="1"/>
  <c r="AL32" i="6" s="1"/>
  <c r="AM31" i="6" s="1"/>
  <c r="AH38" i="6"/>
  <c r="AH37" i="6" s="1"/>
  <c r="AI36" i="6" s="1"/>
  <c r="AH283" i="6"/>
  <c r="AH285" i="6" s="1"/>
  <c r="S25" i="8"/>
  <c r="AH74" i="8"/>
  <c r="AH73" i="8" s="1"/>
  <c r="AI72" i="8" s="1"/>
  <c r="AH89" i="8"/>
  <c r="AH88" i="8" s="1"/>
  <c r="AI87" i="8" s="1"/>
  <c r="AH80" i="8"/>
  <c r="AH79" i="8" s="1"/>
  <c r="AI78" i="8" s="1"/>
  <c r="AH98" i="8"/>
  <c r="AH97" i="8" s="1"/>
  <c r="AI96" i="8" s="1"/>
  <c r="AH95" i="8"/>
  <c r="AH94" i="8" s="1"/>
  <c r="AI93" i="8" s="1"/>
  <c r="AH77" i="8"/>
  <c r="AH76" i="8" s="1"/>
  <c r="AI75" i="8" s="1"/>
  <c r="AH92" i="8"/>
  <c r="AH91" i="8" s="1"/>
  <c r="AI90" i="8" s="1"/>
  <c r="AH83" i="8"/>
  <c r="AH82" i="8" s="1"/>
  <c r="AI81" i="8" s="1"/>
  <c r="U31" i="8"/>
  <c r="AE19" i="8"/>
  <c r="AF18" i="8"/>
  <c r="AF21" i="8" s="1"/>
  <c r="AG108" i="8" s="1"/>
  <c r="AE20" i="8"/>
  <c r="T39" i="8"/>
  <c r="AH86" i="8"/>
  <c r="AH85" i="8" s="1"/>
  <c r="AI84" i="8" s="1"/>
  <c r="AH71" i="8"/>
  <c r="AH70" i="8" s="1"/>
  <c r="AH101" i="8"/>
  <c r="AH100" i="8" s="1"/>
  <c r="AI99" i="8" s="1"/>
  <c r="AC20" i="6"/>
  <c r="AG27" i="1" l="1"/>
  <c r="AG26" i="1" s="1"/>
  <c r="AH25" i="1" s="1"/>
  <c r="AS119" i="1"/>
  <c r="AS118" i="1" s="1"/>
  <c r="AT117" i="1" s="1"/>
  <c r="AT119" i="1" s="1"/>
  <c r="AT118" i="1" s="1"/>
  <c r="AU117" i="1" s="1"/>
  <c r="AU119" i="1" s="1"/>
  <c r="AU118" i="1" s="1"/>
  <c r="AV117" i="1" s="1"/>
  <c r="AV119" i="1" s="1"/>
  <c r="AV118" i="1" s="1"/>
  <c r="AF26" i="6"/>
  <c r="AE272" i="6"/>
  <c r="S45" i="8"/>
  <c r="R270" i="8"/>
  <c r="T48" i="6"/>
  <c r="T270" i="6"/>
  <c r="AG299" i="1"/>
  <c r="AI18" i="1"/>
  <c r="AH21" i="1"/>
  <c r="AI120" i="1" s="1"/>
  <c r="AI122" i="1" s="1"/>
  <c r="AI121" i="1" s="1"/>
  <c r="AJ120" i="1" s="1"/>
  <c r="AJ122" i="1" s="1"/>
  <c r="AJ121" i="1" s="1"/>
  <c r="AK120" i="1" s="1"/>
  <c r="AK122" i="1" s="1"/>
  <c r="AK121" i="1" s="1"/>
  <c r="AL120" i="1" s="1"/>
  <c r="AL122" i="1" s="1"/>
  <c r="AL121" i="1" s="1"/>
  <c r="AM120" i="1" s="1"/>
  <c r="AM122" i="1" s="1"/>
  <c r="AM121" i="1" s="1"/>
  <c r="AN120" i="1" s="1"/>
  <c r="AN122" i="1" s="1"/>
  <c r="AN121" i="1" s="1"/>
  <c r="AO120" i="1" s="1"/>
  <c r="AO122" i="1" s="1"/>
  <c r="AO121" i="1" s="1"/>
  <c r="AP120" i="1" s="1"/>
  <c r="AP122" i="1" s="1"/>
  <c r="AP121" i="1" s="1"/>
  <c r="AQ120" i="1" s="1"/>
  <c r="AQ122" i="1" s="1"/>
  <c r="AQ121" i="1" s="1"/>
  <c r="AR120" i="1" s="1"/>
  <c r="AR122" i="1" s="1"/>
  <c r="AR121" i="1" s="1"/>
  <c r="AS120" i="1" s="1"/>
  <c r="AS122" i="1" s="1"/>
  <c r="AS121" i="1" s="1"/>
  <c r="AT120" i="1" s="1"/>
  <c r="AT122" i="1" s="1"/>
  <c r="AT121" i="1" s="1"/>
  <c r="AU120" i="1" s="1"/>
  <c r="AU122" i="1" s="1"/>
  <c r="AU121" i="1" s="1"/>
  <c r="AV120" i="1" s="1"/>
  <c r="AF107" i="8"/>
  <c r="AF106" i="8" s="1"/>
  <c r="AG105" i="8" s="1"/>
  <c r="AG107" i="8" s="1"/>
  <c r="AG106" i="8" s="1"/>
  <c r="AH105" i="8" s="1"/>
  <c r="AH107" i="8" s="1"/>
  <c r="AH106" i="8" s="1"/>
  <c r="AI105" i="8" s="1"/>
  <c r="AI107" i="8" s="1"/>
  <c r="AI106" i="8" s="1"/>
  <c r="AJ105" i="8" s="1"/>
  <c r="AF285" i="8"/>
  <c r="AF281" i="8"/>
  <c r="AF283" i="8" s="1"/>
  <c r="Q273" i="6"/>
  <c r="Q278" i="6" s="1"/>
  <c r="Q274" i="6"/>
  <c r="Q279" i="6" s="1"/>
  <c r="AI38" i="6"/>
  <c r="AI37" i="6" s="1"/>
  <c r="AJ36" i="6" s="1"/>
  <c r="AI283" i="6"/>
  <c r="AI285" i="6" s="1"/>
  <c r="AM33" i="6"/>
  <c r="AM32" i="6" s="1"/>
  <c r="AN31" i="6" s="1"/>
  <c r="AN33" i="6" s="1"/>
  <c r="AN32" i="6" s="1"/>
  <c r="AO31" i="6" s="1"/>
  <c r="AO33" i="6" s="1"/>
  <c r="AO32" i="6" s="1"/>
  <c r="AP31" i="6" s="1"/>
  <c r="Q271" i="8"/>
  <c r="Q276" i="8" s="1"/>
  <c r="Q272" i="8"/>
  <c r="Q277" i="8" s="1"/>
  <c r="S27" i="8"/>
  <c r="AI86" i="8"/>
  <c r="AI85" i="8" s="1"/>
  <c r="AJ84" i="8" s="1"/>
  <c r="AI104" i="8"/>
  <c r="AI103" i="8" s="1"/>
  <c r="AJ102" i="8" s="1"/>
  <c r="AI101" i="8"/>
  <c r="AI100" i="8" s="1"/>
  <c r="AJ99" i="8" s="1"/>
  <c r="AI92" i="8"/>
  <c r="AI91" i="8" s="1"/>
  <c r="AJ90" i="8" s="1"/>
  <c r="AI95" i="8"/>
  <c r="AI94" i="8" s="1"/>
  <c r="AJ93" i="8" s="1"/>
  <c r="AI80" i="8"/>
  <c r="AI79" i="8" s="1"/>
  <c r="AJ78" i="8" s="1"/>
  <c r="AI74" i="8"/>
  <c r="AI73" i="8" s="1"/>
  <c r="V30" i="8"/>
  <c r="AI83" i="8"/>
  <c r="AI82" i="8" s="1"/>
  <c r="AJ81" i="8" s="1"/>
  <c r="AI77" i="8"/>
  <c r="AI76" i="8" s="1"/>
  <c r="AJ75" i="8" s="1"/>
  <c r="AG18" i="8"/>
  <c r="AG21" i="8" s="1"/>
  <c r="AH111" i="8" s="1"/>
  <c r="AF19" i="8"/>
  <c r="AF20" i="8"/>
  <c r="AI98" i="8"/>
  <c r="AI97" i="8" s="1"/>
  <c r="AJ96" i="8" s="1"/>
  <c r="AI89" i="8"/>
  <c r="AI88" i="8" s="1"/>
  <c r="AJ87" i="8" s="1"/>
  <c r="T41" i="8"/>
  <c r="AD20" i="6"/>
  <c r="AH27" i="1" l="1"/>
  <c r="AH26" i="1" s="1"/>
  <c r="AI25" i="1" s="1"/>
  <c r="AV122" i="1"/>
  <c r="AV121" i="1" s="1"/>
  <c r="AW120" i="1" s="1"/>
  <c r="AW122" i="1" s="1"/>
  <c r="AW121" i="1" s="1"/>
  <c r="AF28" i="6"/>
  <c r="S47" i="8"/>
  <c r="Q278" i="8"/>
  <c r="Q286" i="8" s="1"/>
  <c r="Q280" i="6"/>
  <c r="Q288" i="6" s="1"/>
  <c r="U47" i="6"/>
  <c r="T272" i="6"/>
  <c r="AH299" i="1"/>
  <c r="AJ18" i="1"/>
  <c r="AI21" i="1"/>
  <c r="AJ123" i="1" s="1"/>
  <c r="AJ125" i="1" s="1"/>
  <c r="AJ124" i="1" s="1"/>
  <c r="AK123" i="1" s="1"/>
  <c r="AK125" i="1" s="1"/>
  <c r="AK124" i="1" s="1"/>
  <c r="AL123" i="1" s="1"/>
  <c r="AG110" i="8"/>
  <c r="AG109" i="8" s="1"/>
  <c r="AH108" i="8" s="1"/>
  <c r="AH110" i="8" s="1"/>
  <c r="AH109" i="8" s="1"/>
  <c r="AI108" i="8" s="1"/>
  <c r="AI110" i="8" s="1"/>
  <c r="AI109" i="8" s="1"/>
  <c r="AJ108" i="8" s="1"/>
  <c r="AJ110" i="8" s="1"/>
  <c r="AJ109" i="8" s="1"/>
  <c r="AK108" i="8" s="1"/>
  <c r="AG285" i="8"/>
  <c r="AG281" i="8"/>
  <c r="AG283" i="8" s="1"/>
  <c r="R277" i="6"/>
  <c r="AP33" i="6"/>
  <c r="AP32" i="6" s="1"/>
  <c r="AQ31" i="6" s="1"/>
  <c r="AQ33" i="6" s="1"/>
  <c r="AQ32" i="6" s="1"/>
  <c r="AR31" i="6" s="1"/>
  <c r="AJ38" i="6"/>
  <c r="AJ37" i="6" s="1"/>
  <c r="AK36" i="6" s="1"/>
  <c r="AK38" i="6" s="1"/>
  <c r="AK37" i="6" s="1"/>
  <c r="AL36" i="6" s="1"/>
  <c r="AJ283" i="6"/>
  <c r="AJ285" i="6" s="1"/>
  <c r="S26" i="8"/>
  <c r="R275" i="8"/>
  <c r="AJ107" i="8"/>
  <c r="AJ106" i="8" s="1"/>
  <c r="AK105" i="8" s="1"/>
  <c r="AJ80" i="8"/>
  <c r="AJ79" i="8" s="1"/>
  <c r="AK78" i="8" s="1"/>
  <c r="AJ77" i="8"/>
  <c r="AJ76" i="8" s="1"/>
  <c r="AJ95" i="8"/>
  <c r="AJ94" i="8" s="1"/>
  <c r="AK93" i="8" s="1"/>
  <c r="AJ104" i="8"/>
  <c r="AJ103" i="8" s="1"/>
  <c r="AK102" i="8" s="1"/>
  <c r="AJ101" i="8"/>
  <c r="AJ100" i="8" s="1"/>
  <c r="AK99" i="8" s="1"/>
  <c r="AJ89" i="8"/>
  <c r="AJ88" i="8" s="1"/>
  <c r="AK87" i="8" s="1"/>
  <c r="AJ92" i="8"/>
  <c r="AJ91" i="8" s="1"/>
  <c r="AK90" i="8" s="1"/>
  <c r="AJ86" i="8"/>
  <c r="AJ85" i="8" s="1"/>
  <c r="AK84" i="8" s="1"/>
  <c r="AH18" i="8"/>
  <c r="AH21" i="8" s="1"/>
  <c r="AI114" i="8" s="1"/>
  <c r="AG19" i="8"/>
  <c r="AG20" i="8"/>
  <c r="AJ98" i="8"/>
  <c r="AJ97" i="8" s="1"/>
  <c r="AK96" i="8" s="1"/>
  <c r="AJ83" i="8"/>
  <c r="AJ82" i="8" s="1"/>
  <c r="AK81" i="8" s="1"/>
  <c r="T40" i="8"/>
  <c r="V32" i="8"/>
  <c r="AA273" i="6"/>
  <c r="AA278" i="6" s="1"/>
  <c r="AA274" i="6"/>
  <c r="AA279" i="6" s="1"/>
  <c r="AE20" i="6"/>
  <c r="AI27" i="1" l="1"/>
  <c r="AI26" i="1" s="1"/>
  <c r="AJ25" i="1" s="1"/>
  <c r="AL125" i="1"/>
  <c r="AL124" i="1" s="1"/>
  <c r="AM123" i="1" s="1"/>
  <c r="AM125" i="1" s="1"/>
  <c r="AM124" i="1" s="1"/>
  <c r="AN123" i="1" s="1"/>
  <c r="AN125" i="1" s="1"/>
  <c r="AN124" i="1" s="1"/>
  <c r="AO123" i="1" s="1"/>
  <c r="AO125" i="1" s="1"/>
  <c r="AO124" i="1" s="1"/>
  <c r="AP123" i="1" s="1"/>
  <c r="AP125" i="1" s="1"/>
  <c r="AP124" i="1" s="1"/>
  <c r="AQ123" i="1" s="1"/>
  <c r="AQ125" i="1" s="1"/>
  <c r="AQ124" i="1" s="1"/>
  <c r="AR123" i="1" s="1"/>
  <c r="AR125" i="1" s="1"/>
  <c r="AR124" i="1" s="1"/>
  <c r="AS123" i="1" s="1"/>
  <c r="AS125" i="1" s="1"/>
  <c r="AS124" i="1" s="1"/>
  <c r="AT123" i="1" s="1"/>
  <c r="AT125" i="1" s="1"/>
  <c r="AT124" i="1" s="1"/>
  <c r="AU123" i="1" s="1"/>
  <c r="AU125" i="1" s="1"/>
  <c r="AU124" i="1" s="1"/>
  <c r="AV123" i="1" s="1"/>
  <c r="AV125" i="1" s="1"/>
  <c r="AV124" i="1" s="1"/>
  <c r="AW123" i="1" s="1"/>
  <c r="AW125" i="1" s="1"/>
  <c r="AW124" i="1" s="1"/>
  <c r="AX123" i="1" s="1"/>
  <c r="AX125" i="1" s="1"/>
  <c r="AX124" i="1" s="1"/>
  <c r="AF270" i="6"/>
  <c r="AF27" i="6"/>
  <c r="S46" i="8"/>
  <c r="S268" i="8"/>
  <c r="U49" i="6"/>
  <c r="AI299" i="1"/>
  <c r="AK18" i="1"/>
  <c r="AJ21" i="1"/>
  <c r="AK126" i="1" s="1"/>
  <c r="AK128" i="1" s="1"/>
  <c r="AK127" i="1" s="1"/>
  <c r="AL126" i="1" s="1"/>
  <c r="AL128" i="1" s="1"/>
  <c r="AL127" i="1" s="1"/>
  <c r="AM126" i="1" s="1"/>
  <c r="AM128" i="1" s="1"/>
  <c r="AM127" i="1" s="1"/>
  <c r="AN126" i="1" s="1"/>
  <c r="AN128" i="1" s="1"/>
  <c r="AN127" i="1" s="1"/>
  <c r="AO126" i="1" s="1"/>
  <c r="AO128" i="1" s="1"/>
  <c r="AO127" i="1" s="1"/>
  <c r="AP126" i="1" s="1"/>
  <c r="AH281" i="8"/>
  <c r="AH283" i="8" s="1"/>
  <c r="AH113" i="8"/>
  <c r="AH112" i="8" s="1"/>
  <c r="AI111" i="8" s="1"/>
  <c r="AI113" i="8" s="1"/>
  <c r="AI112" i="8" s="1"/>
  <c r="AJ111" i="8" s="1"/>
  <c r="AJ113" i="8" s="1"/>
  <c r="AJ112" i="8" s="1"/>
  <c r="AK111" i="8" s="1"/>
  <c r="AK113" i="8" s="1"/>
  <c r="AK112" i="8" s="1"/>
  <c r="AL111" i="8" s="1"/>
  <c r="AH285" i="8"/>
  <c r="AL38" i="6"/>
  <c r="AL37" i="6" s="1"/>
  <c r="AM36" i="6" s="1"/>
  <c r="AR33" i="6"/>
  <c r="AR32" i="6" s="1"/>
  <c r="AS31" i="6" s="1"/>
  <c r="AS33" i="6" s="1"/>
  <c r="AS32" i="6" s="1"/>
  <c r="AT31" i="6" s="1"/>
  <c r="AK283" i="6"/>
  <c r="AK285" i="6" s="1"/>
  <c r="T25" i="8"/>
  <c r="AK98" i="8"/>
  <c r="AK97" i="8" s="1"/>
  <c r="AL96" i="8" s="1"/>
  <c r="AK89" i="8"/>
  <c r="AK88" i="8" s="1"/>
  <c r="AL87" i="8" s="1"/>
  <c r="AK83" i="8"/>
  <c r="AK82" i="8" s="1"/>
  <c r="AL81" i="8" s="1"/>
  <c r="AK101" i="8"/>
  <c r="AK100" i="8" s="1"/>
  <c r="AL99" i="8" s="1"/>
  <c r="AK104" i="8"/>
  <c r="AK103" i="8" s="1"/>
  <c r="AL102" i="8" s="1"/>
  <c r="AK86" i="8"/>
  <c r="AK85" i="8" s="1"/>
  <c r="AL84" i="8" s="1"/>
  <c r="AK110" i="8"/>
  <c r="AK109" i="8" s="1"/>
  <c r="AL108" i="8" s="1"/>
  <c r="AK92" i="8"/>
  <c r="AK91" i="8" s="1"/>
  <c r="AL90" i="8" s="1"/>
  <c r="AK95" i="8"/>
  <c r="AK94" i="8" s="1"/>
  <c r="AL93" i="8" s="1"/>
  <c r="AK80" i="8"/>
  <c r="AK79" i="8" s="1"/>
  <c r="AK107" i="8"/>
  <c r="AK106" i="8" s="1"/>
  <c r="AL105" i="8" s="1"/>
  <c r="AH19" i="8"/>
  <c r="AI18" i="8"/>
  <c r="AI21" i="8" s="1"/>
  <c r="AJ117" i="8" s="1"/>
  <c r="AH20" i="8"/>
  <c r="V31" i="8"/>
  <c r="U39" i="8"/>
  <c r="AF20" i="6"/>
  <c r="AJ27" i="1" l="1"/>
  <c r="AJ26" i="1" s="1"/>
  <c r="AK25" i="1" s="1"/>
  <c r="AP128" i="1"/>
  <c r="AP127" i="1" s="1"/>
  <c r="AQ126" i="1" s="1"/>
  <c r="AQ128" i="1" s="1"/>
  <c r="AQ127" i="1" s="1"/>
  <c r="AR126" i="1" s="1"/>
  <c r="AR128" i="1" s="1"/>
  <c r="AR127" i="1" s="1"/>
  <c r="AS126" i="1" s="1"/>
  <c r="AS128" i="1" s="1"/>
  <c r="AS127" i="1" s="1"/>
  <c r="AT126" i="1" s="1"/>
  <c r="AG26" i="6"/>
  <c r="AF272" i="6"/>
  <c r="T45" i="8"/>
  <c r="S270" i="8"/>
  <c r="U48" i="6"/>
  <c r="U270" i="6"/>
  <c r="AJ299" i="1"/>
  <c r="AL18" i="1"/>
  <c r="AK21" i="1"/>
  <c r="AL129" i="1" s="1"/>
  <c r="AL131" i="1" s="1"/>
  <c r="AL130" i="1" s="1"/>
  <c r="AM129" i="1" s="1"/>
  <c r="AM131" i="1" s="1"/>
  <c r="AM130" i="1" s="1"/>
  <c r="AN129" i="1" s="1"/>
  <c r="AN131" i="1" s="1"/>
  <c r="AN130" i="1" s="1"/>
  <c r="AO129" i="1" s="1"/>
  <c r="AO131" i="1" s="1"/>
  <c r="AO130" i="1" s="1"/>
  <c r="AP129" i="1" s="1"/>
  <c r="AP131" i="1" s="1"/>
  <c r="AP130" i="1" s="1"/>
  <c r="AQ129" i="1" s="1"/>
  <c r="AQ131" i="1" s="1"/>
  <c r="AQ130" i="1" s="1"/>
  <c r="AR129" i="1" s="1"/>
  <c r="AR131" i="1" s="1"/>
  <c r="AR130" i="1" s="1"/>
  <c r="AS129" i="1" s="1"/>
  <c r="AS131" i="1" s="1"/>
  <c r="AS130" i="1" s="1"/>
  <c r="AT129" i="1" s="1"/>
  <c r="AT131" i="1" s="1"/>
  <c r="AT130" i="1" s="1"/>
  <c r="AU129" i="1" s="1"/>
  <c r="AU131" i="1" s="1"/>
  <c r="AU130" i="1" s="1"/>
  <c r="AV129" i="1" s="1"/>
  <c r="AV131" i="1" s="1"/>
  <c r="AV130" i="1" s="1"/>
  <c r="AW129" i="1" s="1"/>
  <c r="AW131" i="1" s="1"/>
  <c r="AW130" i="1" s="1"/>
  <c r="AX129" i="1" s="1"/>
  <c r="AX131" i="1" s="1"/>
  <c r="AX130" i="1" s="1"/>
  <c r="AY129" i="1" s="1"/>
  <c r="AY131" i="1" s="1"/>
  <c r="AY130" i="1" s="1"/>
  <c r="AZ129" i="1" s="1"/>
  <c r="AZ131" i="1" s="1"/>
  <c r="AZ130" i="1" s="1"/>
  <c r="AI116" i="8"/>
  <c r="AI115" i="8" s="1"/>
  <c r="AJ114" i="8" s="1"/>
  <c r="AJ116" i="8" s="1"/>
  <c r="AJ115" i="8" s="1"/>
  <c r="AK114" i="8" s="1"/>
  <c r="AK116" i="8" s="1"/>
  <c r="AK115" i="8" s="1"/>
  <c r="AL114" i="8" s="1"/>
  <c r="AL116" i="8" s="1"/>
  <c r="AL115" i="8" s="1"/>
  <c r="AM114" i="8" s="1"/>
  <c r="AI285" i="8"/>
  <c r="AI281" i="8"/>
  <c r="AI283" i="8" s="1"/>
  <c r="R274" i="6"/>
  <c r="R279" i="6" s="1"/>
  <c r="R273" i="6"/>
  <c r="R278" i="6" s="1"/>
  <c r="S277" i="6"/>
  <c r="AM38" i="6"/>
  <c r="AM37" i="6" s="1"/>
  <c r="AN36" i="6" s="1"/>
  <c r="AL283" i="6"/>
  <c r="AL285" i="6" s="1"/>
  <c r="AT33" i="6"/>
  <c r="AT32" i="6" s="1"/>
  <c r="AU31" i="6" s="1"/>
  <c r="AU33" i="6" s="1"/>
  <c r="AU32" i="6" s="1"/>
  <c r="AV31" i="6" s="1"/>
  <c r="R271" i="8"/>
  <c r="R276" i="8" s="1"/>
  <c r="R272" i="8"/>
  <c r="R277" i="8" s="1"/>
  <c r="T27" i="8"/>
  <c r="U41" i="8"/>
  <c r="AL92" i="8"/>
  <c r="AL91" i="8" s="1"/>
  <c r="AM90" i="8" s="1"/>
  <c r="AL110" i="8"/>
  <c r="AL109" i="8" s="1"/>
  <c r="AM108" i="8" s="1"/>
  <c r="AL104" i="8"/>
  <c r="AL103" i="8" s="1"/>
  <c r="AM102" i="8" s="1"/>
  <c r="AL101" i="8"/>
  <c r="AL100" i="8" s="1"/>
  <c r="AM99" i="8" s="1"/>
  <c r="AL83" i="8"/>
  <c r="AL82" i="8" s="1"/>
  <c r="AL98" i="8"/>
  <c r="AL97" i="8" s="1"/>
  <c r="AM96" i="8" s="1"/>
  <c r="AI19" i="8"/>
  <c r="AJ18" i="8"/>
  <c r="AJ21" i="8" s="1"/>
  <c r="AK120" i="8" s="1"/>
  <c r="AI20" i="8"/>
  <c r="AL107" i="8"/>
  <c r="AL106" i="8" s="1"/>
  <c r="AM105" i="8" s="1"/>
  <c r="AL95" i="8"/>
  <c r="AL94" i="8" s="1"/>
  <c r="AM93" i="8" s="1"/>
  <c r="AL86" i="8"/>
  <c r="AL85" i="8" s="1"/>
  <c r="AM84" i="8" s="1"/>
  <c r="AL113" i="8"/>
  <c r="AL112" i="8" s="1"/>
  <c r="AM111" i="8" s="1"/>
  <c r="AL89" i="8"/>
  <c r="AL88" i="8" s="1"/>
  <c r="AM87" i="8" s="1"/>
  <c r="W30" i="8"/>
  <c r="AG20" i="6"/>
  <c r="AK27" i="1" l="1"/>
  <c r="AK26" i="1" s="1"/>
  <c r="AL25" i="1" s="1"/>
  <c r="AT128" i="1"/>
  <c r="AT127" i="1" s="1"/>
  <c r="AU126" i="1" s="1"/>
  <c r="AU128" i="1" s="1"/>
  <c r="AU127" i="1" s="1"/>
  <c r="AV126" i="1" s="1"/>
  <c r="AV128" i="1" s="1"/>
  <c r="AV127" i="1" s="1"/>
  <c r="AW126" i="1" s="1"/>
  <c r="AW128" i="1" s="1"/>
  <c r="AW127" i="1" s="1"/>
  <c r="AX126" i="1" s="1"/>
  <c r="AG28" i="6"/>
  <c r="AG270" i="6" s="1"/>
  <c r="T47" i="8"/>
  <c r="R278" i="8"/>
  <c r="R286" i="8" s="1"/>
  <c r="R280" i="6"/>
  <c r="R288" i="6" s="1"/>
  <c r="V47" i="6"/>
  <c r="U272" i="6"/>
  <c r="AK299" i="1"/>
  <c r="AM18" i="1"/>
  <c r="AL21" i="1"/>
  <c r="AM132" i="1" s="1"/>
  <c r="AM134" i="1" s="1"/>
  <c r="AM133" i="1" s="1"/>
  <c r="AN132" i="1" s="1"/>
  <c r="AN134" i="1" s="1"/>
  <c r="AN133" i="1" s="1"/>
  <c r="AO132" i="1" s="1"/>
  <c r="AO134" i="1" s="1"/>
  <c r="AO133" i="1" s="1"/>
  <c r="AP132" i="1" s="1"/>
  <c r="AP134" i="1" s="1"/>
  <c r="AP133" i="1" s="1"/>
  <c r="AQ132" i="1" s="1"/>
  <c r="AQ134" i="1" s="1"/>
  <c r="AQ133" i="1" s="1"/>
  <c r="AR132" i="1" s="1"/>
  <c r="AR134" i="1" s="1"/>
  <c r="AR133" i="1" s="1"/>
  <c r="AS132" i="1" s="1"/>
  <c r="AS134" i="1" s="1"/>
  <c r="AS133" i="1" s="1"/>
  <c r="AT132" i="1" s="1"/>
  <c r="AT134" i="1" s="1"/>
  <c r="AT133" i="1" s="1"/>
  <c r="AU132" i="1" s="1"/>
  <c r="AU134" i="1" s="1"/>
  <c r="AU133" i="1" s="1"/>
  <c r="AV132" i="1" s="1"/>
  <c r="AV134" i="1" s="1"/>
  <c r="AV133" i="1" s="1"/>
  <c r="AW132" i="1" s="1"/>
  <c r="AW134" i="1" s="1"/>
  <c r="AW133" i="1" s="1"/>
  <c r="AX132" i="1" s="1"/>
  <c r="AX134" i="1" s="1"/>
  <c r="AX133" i="1" s="1"/>
  <c r="AY132" i="1" s="1"/>
  <c r="AY134" i="1" s="1"/>
  <c r="AY133" i="1" s="1"/>
  <c r="AZ132" i="1" s="1"/>
  <c r="AZ134" i="1" s="1"/>
  <c r="AZ133" i="1" s="1"/>
  <c r="BA132" i="1" s="1"/>
  <c r="BA134" i="1" s="1"/>
  <c r="BA133" i="1" s="1"/>
  <c r="AJ285" i="8"/>
  <c r="AJ119" i="8"/>
  <c r="AJ118" i="8" s="1"/>
  <c r="AK117" i="8" s="1"/>
  <c r="AK119" i="8" s="1"/>
  <c r="AK118" i="8" s="1"/>
  <c r="AL117" i="8" s="1"/>
  <c r="AL119" i="8" s="1"/>
  <c r="AL118" i="8" s="1"/>
  <c r="AM117" i="8" s="1"/>
  <c r="AM119" i="8" s="1"/>
  <c r="AM118" i="8" s="1"/>
  <c r="AN117" i="8" s="1"/>
  <c r="AJ281" i="8"/>
  <c r="AJ283" i="8" s="1"/>
  <c r="AV33" i="6"/>
  <c r="AV32" i="6" s="1"/>
  <c r="AW31" i="6" s="1"/>
  <c r="AW33" i="6" s="1"/>
  <c r="AW32" i="6" s="1"/>
  <c r="AX31" i="6" s="1"/>
  <c r="AX33" i="6" s="1"/>
  <c r="AX32" i="6" s="1"/>
  <c r="AY31" i="6" s="1"/>
  <c r="AY33" i="6" s="1"/>
  <c r="AY32" i="6" s="1"/>
  <c r="AZ31" i="6" s="1"/>
  <c r="AZ33" i="6" s="1"/>
  <c r="AZ32" i="6" s="1"/>
  <c r="BA31" i="6" s="1"/>
  <c r="BA33" i="6" s="1"/>
  <c r="BA32" i="6" s="1"/>
  <c r="BB31" i="6" s="1"/>
  <c r="BB33" i="6" s="1"/>
  <c r="BB32" i="6" s="1"/>
  <c r="BC31" i="6" s="1"/>
  <c r="AM283" i="6"/>
  <c r="AM285" i="6" s="1"/>
  <c r="AN38" i="6"/>
  <c r="AN37" i="6" s="1"/>
  <c r="AO36" i="6" s="1"/>
  <c r="AO38" i="6" s="1"/>
  <c r="AO37" i="6" s="1"/>
  <c r="AP36" i="6" s="1"/>
  <c r="AP38" i="6" s="1"/>
  <c r="AP37" i="6" s="1"/>
  <c r="AQ36" i="6" s="1"/>
  <c r="T26" i="8"/>
  <c r="S275" i="8"/>
  <c r="U40" i="8"/>
  <c r="V39" i="8" s="1"/>
  <c r="V41" i="8" s="1"/>
  <c r="V40" i="8" s="1"/>
  <c r="W39" i="8" s="1"/>
  <c r="AM116" i="8"/>
  <c r="AM115" i="8" s="1"/>
  <c r="AN114" i="8" s="1"/>
  <c r="AM113" i="8"/>
  <c r="AM112" i="8" s="1"/>
  <c r="AN111" i="8" s="1"/>
  <c r="AM107" i="8"/>
  <c r="AM106" i="8" s="1"/>
  <c r="AN105" i="8" s="1"/>
  <c r="AM101" i="8"/>
  <c r="AM100" i="8" s="1"/>
  <c r="AN99" i="8" s="1"/>
  <c r="AM92" i="8"/>
  <c r="AM91" i="8" s="1"/>
  <c r="AN90" i="8" s="1"/>
  <c r="AM95" i="8"/>
  <c r="AM94" i="8" s="1"/>
  <c r="AN93" i="8" s="1"/>
  <c r="AM86" i="8"/>
  <c r="AM85" i="8" s="1"/>
  <c r="AM104" i="8"/>
  <c r="AM103" i="8" s="1"/>
  <c r="AN102" i="8" s="1"/>
  <c r="AM98" i="8"/>
  <c r="AM97" i="8" s="1"/>
  <c r="AN96" i="8" s="1"/>
  <c r="AM89" i="8"/>
  <c r="AM88" i="8" s="1"/>
  <c r="AN87" i="8" s="1"/>
  <c r="AM110" i="8"/>
  <c r="AM109" i="8" s="1"/>
  <c r="AN108" i="8" s="1"/>
  <c r="W32" i="8"/>
  <c r="AK18" i="8"/>
  <c r="AK21" i="8" s="1"/>
  <c r="AL123" i="8" s="1"/>
  <c r="AJ19" i="8"/>
  <c r="AJ20" i="8"/>
  <c r="AH20" i="6"/>
  <c r="AB274" i="6"/>
  <c r="AB279" i="6" s="1"/>
  <c r="AB273" i="6"/>
  <c r="AB278" i="6" s="1"/>
  <c r="AL27" i="1" l="1"/>
  <c r="AL26" i="1" s="1"/>
  <c r="AM25" i="1" s="1"/>
  <c r="AX128" i="1"/>
  <c r="AX127" i="1" s="1"/>
  <c r="AY126" i="1" s="1"/>
  <c r="AY128" i="1" s="1"/>
  <c r="AY127" i="1" s="1"/>
  <c r="AG27" i="6"/>
  <c r="AH26" i="6" s="1"/>
  <c r="AH28" i="6" s="1"/>
  <c r="AH270" i="6" s="1"/>
  <c r="BC33" i="6"/>
  <c r="BC32" i="6" s="1"/>
  <c r="T46" i="8"/>
  <c r="T268" i="8"/>
  <c r="V49" i="6"/>
  <c r="AL299" i="1"/>
  <c r="AN18" i="1"/>
  <c r="AM21" i="1"/>
  <c r="AN135" i="1" s="1"/>
  <c r="AN137" i="1" s="1"/>
  <c r="AN136" i="1" s="1"/>
  <c r="AO135" i="1" s="1"/>
  <c r="AO137" i="1" s="1"/>
  <c r="AO136" i="1" s="1"/>
  <c r="AP135" i="1" s="1"/>
  <c r="AP137" i="1" s="1"/>
  <c r="AP136" i="1" s="1"/>
  <c r="AQ135" i="1" s="1"/>
  <c r="AQ137" i="1" s="1"/>
  <c r="AQ136" i="1" s="1"/>
  <c r="AR135" i="1" s="1"/>
  <c r="AR137" i="1" s="1"/>
  <c r="AR136" i="1" s="1"/>
  <c r="AS135" i="1" s="1"/>
  <c r="AS137" i="1" s="1"/>
  <c r="AS136" i="1" s="1"/>
  <c r="AT135" i="1" s="1"/>
  <c r="AT137" i="1" s="1"/>
  <c r="AT136" i="1" s="1"/>
  <c r="AU135" i="1" s="1"/>
  <c r="AU137" i="1" s="1"/>
  <c r="AU136" i="1" s="1"/>
  <c r="AV135" i="1" s="1"/>
  <c r="AV137" i="1" s="1"/>
  <c r="AV136" i="1" s="1"/>
  <c r="AW135" i="1" s="1"/>
  <c r="AW137" i="1" s="1"/>
  <c r="AW136" i="1" s="1"/>
  <c r="AX135" i="1" s="1"/>
  <c r="AX137" i="1" s="1"/>
  <c r="AX136" i="1" s="1"/>
  <c r="AY135" i="1" s="1"/>
  <c r="AY137" i="1" s="1"/>
  <c r="AY136" i="1" s="1"/>
  <c r="AZ135" i="1" s="1"/>
  <c r="AK285" i="8"/>
  <c r="AK281" i="8"/>
  <c r="AK283" i="8" s="1"/>
  <c r="AK122" i="8"/>
  <c r="AK121" i="8" s="1"/>
  <c r="AL120" i="8" s="1"/>
  <c r="AL122" i="8" s="1"/>
  <c r="AL121" i="8" s="1"/>
  <c r="AM120" i="8" s="1"/>
  <c r="AM122" i="8" s="1"/>
  <c r="AM121" i="8" s="1"/>
  <c r="AN120" i="8" s="1"/>
  <c r="AN122" i="8" s="1"/>
  <c r="AN121" i="8" s="1"/>
  <c r="AO120" i="8" s="1"/>
  <c r="AQ38" i="6"/>
  <c r="AQ37" i="6" s="1"/>
  <c r="AR36" i="6" s="1"/>
  <c r="AN283" i="6"/>
  <c r="AN285" i="6" s="1"/>
  <c r="U25" i="8"/>
  <c r="AN107" i="8"/>
  <c r="AN106" i="8" s="1"/>
  <c r="AO105" i="8" s="1"/>
  <c r="AN113" i="8"/>
  <c r="AN112" i="8" s="1"/>
  <c r="AO111" i="8" s="1"/>
  <c r="AN101" i="8"/>
  <c r="AN100" i="8" s="1"/>
  <c r="AO99" i="8" s="1"/>
  <c r="AN116" i="8"/>
  <c r="AN115" i="8" s="1"/>
  <c r="AO114" i="8" s="1"/>
  <c r="AN89" i="8"/>
  <c r="AN88" i="8" s="1"/>
  <c r="AN92" i="8"/>
  <c r="AN91" i="8" s="1"/>
  <c r="AO90" i="8" s="1"/>
  <c r="AN119" i="8"/>
  <c r="AN118" i="8" s="1"/>
  <c r="AO117" i="8" s="1"/>
  <c r="AN98" i="8"/>
  <c r="AN97" i="8" s="1"/>
  <c r="AO96" i="8" s="1"/>
  <c r="AN95" i="8"/>
  <c r="AN94" i="8" s="1"/>
  <c r="AO93" i="8" s="1"/>
  <c r="W31" i="8"/>
  <c r="AL18" i="8"/>
  <c r="AL21" i="8" s="1"/>
  <c r="AM126" i="8" s="1"/>
  <c r="AK19" i="8"/>
  <c r="AK20" i="8"/>
  <c r="W41" i="8"/>
  <c r="AN110" i="8"/>
  <c r="AN109" i="8" s="1"/>
  <c r="AO108" i="8" s="1"/>
  <c r="AN104" i="8"/>
  <c r="AN103" i="8" s="1"/>
  <c r="AO102" i="8" s="1"/>
  <c r="AI20" i="6"/>
  <c r="AG272" i="6" l="1"/>
  <c r="AM27" i="1"/>
  <c r="AM26" i="1" s="1"/>
  <c r="AN25" i="1" s="1"/>
  <c r="AZ137" i="1"/>
  <c r="AZ136" i="1" s="1"/>
  <c r="BA135" i="1" s="1"/>
  <c r="AH27" i="6"/>
  <c r="AH272" i="6" s="1"/>
  <c r="U45" i="8"/>
  <c r="T270" i="8"/>
  <c r="V48" i="6"/>
  <c r="V270" i="6"/>
  <c r="AM299" i="1"/>
  <c r="AO18" i="1"/>
  <c r="AN21" i="1"/>
  <c r="AO138" i="1" s="1"/>
  <c r="AO140" i="1" s="1"/>
  <c r="AO139" i="1" s="1"/>
  <c r="AP138" i="1" s="1"/>
  <c r="AL125" i="8"/>
  <c r="AL124" i="8" s="1"/>
  <c r="AM123" i="8" s="1"/>
  <c r="AM125" i="8" s="1"/>
  <c r="AM124" i="8" s="1"/>
  <c r="AN123" i="8" s="1"/>
  <c r="AN125" i="8" s="1"/>
  <c r="AN124" i="8" s="1"/>
  <c r="AO123" i="8" s="1"/>
  <c r="AO125" i="8" s="1"/>
  <c r="AO124" i="8" s="1"/>
  <c r="AP123" i="8" s="1"/>
  <c r="AL285" i="8"/>
  <c r="AL281" i="8"/>
  <c r="AL283" i="8" s="1"/>
  <c r="S274" i="6"/>
  <c r="S279" i="6" s="1"/>
  <c r="S273" i="6"/>
  <c r="S278" i="6" s="1"/>
  <c r="AO283" i="6"/>
  <c r="AO285" i="6" s="1"/>
  <c r="AR38" i="6"/>
  <c r="AR37" i="6" s="1"/>
  <c r="AS36" i="6" s="1"/>
  <c r="AS38" i="6" s="1"/>
  <c r="AS37" i="6" s="1"/>
  <c r="AT36" i="6" s="1"/>
  <c r="U27" i="8"/>
  <c r="S272" i="8"/>
  <c r="S277" i="8" s="1"/>
  <c r="S271" i="8"/>
  <c r="S276" i="8" s="1"/>
  <c r="AO104" i="8"/>
  <c r="AO103" i="8" s="1"/>
  <c r="AP102" i="8" s="1"/>
  <c r="AO122" i="8"/>
  <c r="AO121" i="8" s="1"/>
  <c r="AP120" i="8" s="1"/>
  <c r="AO92" i="8"/>
  <c r="AO91" i="8" s="1"/>
  <c r="AO116" i="8"/>
  <c r="AO115" i="8" s="1"/>
  <c r="AP114" i="8" s="1"/>
  <c r="AO98" i="8"/>
  <c r="AO97" i="8" s="1"/>
  <c r="AP96" i="8" s="1"/>
  <c r="AO113" i="8"/>
  <c r="AO112" i="8" s="1"/>
  <c r="AP111" i="8" s="1"/>
  <c r="AO110" i="8"/>
  <c r="AO109" i="8" s="1"/>
  <c r="AP108" i="8" s="1"/>
  <c r="AO95" i="8"/>
  <c r="AO94" i="8" s="1"/>
  <c r="AP93" i="8" s="1"/>
  <c r="AO119" i="8"/>
  <c r="AO118" i="8" s="1"/>
  <c r="AP117" i="8" s="1"/>
  <c r="AO101" i="8"/>
  <c r="AO100" i="8" s="1"/>
  <c r="AP99" i="8" s="1"/>
  <c r="AO107" i="8"/>
  <c r="AO106" i="8" s="1"/>
  <c r="AP105" i="8" s="1"/>
  <c r="X30" i="8"/>
  <c r="W40" i="8"/>
  <c r="AL19" i="8"/>
  <c r="AM18" i="8"/>
  <c r="AM21" i="8" s="1"/>
  <c r="AN129" i="8" s="1"/>
  <c r="AL20" i="8"/>
  <c r="AC273" i="6"/>
  <c r="AC278" i="6" s="1"/>
  <c r="AC274" i="6"/>
  <c r="AC279" i="6" s="1"/>
  <c r="AJ20" i="6"/>
  <c r="AN27" i="1" l="1"/>
  <c r="AN26" i="1" s="1"/>
  <c r="AO25" i="1" s="1"/>
  <c r="BA137" i="1"/>
  <c r="BA136" i="1" s="1"/>
  <c r="BB135" i="1" s="1"/>
  <c r="BB137" i="1" s="1"/>
  <c r="BB136" i="1" s="1"/>
  <c r="AP140" i="1"/>
  <c r="AP139" i="1" s="1"/>
  <c r="AQ138" i="1" s="1"/>
  <c r="AQ140" i="1" s="1"/>
  <c r="AQ139" i="1" s="1"/>
  <c r="AR138" i="1" s="1"/>
  <c r="AR140" i="1" s="1"/>
  <c r="AR139" i="1" s="1"/>
  <c r="AS138" i="1" s="1"/>
  <c r="AS140" i="1" s="1"/>
  <c r="AS139" i="1" s="1"/>
  <c r="AT138" i="1" s="1"/>
  <c r="AT140" i="1" s="1"/>
  <c r="AT139" i="1" s="1"/>
  <c r="AU138" i="1" s="1"/>
  <c r="AU140" i="1" s="1"/>
  <c r="AU139" i="1" s="1"/>
  <c r="AV138" i="1" s="1"/>
  <c r="AV140" i="1" s="1"/>
  <c r="AV139" i="1" s="1"/>
  <c r="AW138" i="1" s="1"/>
  <c r="AW140" i="1" s="1"/>
  <c r="AW139" i="1" s="1"/>
  <c r="AX138" i="1" s="1"/>
  <c r="AX140" i="1" s="1"/>
  <c r="AX139" i="1" s="1"/>
  <c r="AY138" i="1" s="1"/>
  <c r="AY140" i="1" s="1"/>
  <c r="AY139" i="1" s="1"/>
  <c r="AZ138" i="1" s="1"/>
  <c r="AI26" i="6"/>
  <c r="AI28" i="6" s="1"/>
  <c r="AI270" i="6" s="1"/>
  <c r="U47" i="8"/>
  <c r="S278" i="8"/>
  <c r="S286" i="8" s="1"/>
  <c r="S280" i="6"/>
  <c r="S288" i="6" s="1"/>
  <c r="W47" i="6"/>
  <c r="V272" i="6"/>
  <c r="AN299" i="1"/>
  <c r="AP18" i="1"/>
  <c r="AO21" i="1"/>
  <c r="AP141" i="1" s="1"/>
  <c r="AP143" i="1" s="1"/>
  <c r="AP142" i="1" s="1"/>
  <c r="AQ141" i="1" s="1"/>
  <c r="AQ143" i="1" s="1"/>
  <c r="AQ142" i="1" s="1"/>
  <c r="AR141" i="1" s="1"/>
  <c r="AM285" i="8"/>
  <c r="AM281" i="8"/>
  <c r="AM283" i="8" s="1"/>
  <c r="AM128" i="8"/>
  <c r="AM127" i="8" s="1"/>
  <c r="AN126" i="8" s="1"/>
  <c r="AN128" i="8" s="1"/>
  <c r="AN127" i="8" s="1"/>
  <c r="AO126" i="8" s="1"/>
  <c r="AO128" i="8" s="1"/>
  <c r="AO127" i="8" s="1"/>
  <c r="AP126" i="8" s="1"/>
  <c r="AP128" i="8" s="1"/>
  <c r="AP127" i="8" s="1"/>
  <c r="AQ126" i="8" s="1"/>
  <c r="T277" i="6"/>
  <c r="AT38" i="6"/>
  <c r="AT37" i="6" s="1"/>
  <c r="AU36" i="6" s="1"/>
  <c r="AP283" i="6"/>
  <c r="AP285" i="6" s="1"/>
  <c r="U26" i="8"/>
  <c r="T275" i="8"/>
  <c r="AP101" i="8"/>
  <c r="AP100" i="8" s="1"/>
  <c r="AQ99" i="8" s="1"/>
  <c r="AP110" i="8"/>
  <c r="AP109" i="8" s="1"/>
  <c r="AQ108" i="8" s="1"/>
  <c r="AP98" i="8"/>
  <c r="AP97" i="8" s="1"/>
  <c r="AQ96" i="8" s="1"/>
  <c r="AP125" i="8"/>
  <c r="AP124" i="8" s="1"/>
  <c r="AQ123" i="8" s="1"/>
  <c r="AP122" i="8"/>
  <c r="AP121" i="8" s="1"/>
  <c r="AQ120" i="8" s="1"/>
  <c r="AM19" i="8"/>
  <c r="AN18" i="8"/>
  <c r="AN21" i="8" s="1"/>
  <c r="AO132" i="8" s="1"/>
  <c r="AM20" i="8"/>
  <c r="X32" i="8"/>
  <c r="AP107" i="8"/>
  <c r="AP106" i="8" s="1"/>
  <c r="AQ105" i="8" s="1"/>
  <c r="AP119" i="8"/>
  <c r="AP118" i="8" s="1"/>
  <c r="AQ117" i="8" s="1"/>
  <c r="AP95" i="8"/>
  <c r="AP94" i="8" s="1"/>
  <c r="AP113" i="8"/>
  <c r="AP112" i="8" s="1"/>
  <c r="AQ111" i="8" s="1"/>
  <c r="AP116" i="8"/>
  <c r="AP115" i="8" s="1"/>
  <c r="AQ114" i="8" s="1"/>
  <c r="AP104" i="8"/>
  <c r="AP103" i="8" s="1"/>
  <c r="AQ102" i="8" s="1"/>
  <c r="X39" i="8"/>
  <c r="AD274" i="6"/>
  <c r="AD279" i="6" s="1"/>
  <c r="AK20" i="6"/>
  <c r="AO27" i="1" l="1"/>
  <c r="AO26" i="1" s="1"/>
  <c r="AP25" i="1" s="1"/>
  <c r="AZ140" i="1"/>
  <c r="AZ139" i="1" s="1"/>
  <c r="BA138" i="1" s="1"/>
  <c r="BA140" i="1" s="1"/>
  <c r="BA139" i="1" s="1"/>
  <c r="BB138" i="1" s="1"/>
  <c r="BB140" i="1" s="1"/>
  <c r="BB139" i="1" s="1"/>
  <c r="BC138" i="1" s="1"/>
  <c r="BC140" i="1" s="1"/>
  <c r="BC139" i="1" s="1"/>
  <c r="AR143" i="1"/>
  <c r="AR142" i="1" s="1"/>
  <c r="AS141" i="1" s="1"/>
  <c r="U46" i="8"/>
  <c r="U268" i="8"/>
  <c r="W49" i="6"/>
  <c r="AO274" i="1"/>
  <c r="AO299" i="1"/>
  <c r="AQ18" i="1"/>
  <c r="AP21" i="1"/>
  <c r="AQ144" i="1" s="1"/>
  <c r="AQ146" i="1" s="1"/>
  <c r="AQ145" i="1" s="1"/>
  <c r="AR144" i="1" s="1"/>
  <c r="AR146" i="1" s="1"/>
  <c r="AR145" i="1" s="1"/>
  <c r="AS144" i="1" s="1"/>
  <c r="AS146" i="1" s="1"/>
  <c r="AS145" i="1" s="1"/>
  <c r="AT144" i="1" s="1"/>
  <c r="AT146" i="1" s="1"/>
  <c r="AT145" i="1" s="1"/>
  <c r="AU144" i="1" s="1"/>
  <c r="AU146" i="1" s="1"/>
  <c r="AU145" i="1" s="1"/>
  <c r="AV144" i="1" s="1"/>
  <c r="AV146" i="1" s="1"/>
  <c r="AV145" i="1" s="1"/>
  <c r="AW144" i="1" s="1"/>
  <c r="AW146" i="1" s="1"/>
  <c r="AW145" i="1" s="1"/>
  <c r="AX144" i="1" s="1"/>
  <c r="AX146" i="1" s="1"/>
  <c r="AX145" i="1" s="1"/>
  <c r="AY144" i="1" s="1"/>
  <c r="AY146" i="1" s="1"/>
  <c r="AY145" i="1" s="1"/>
  <c r="AZ144" i="1" s="1"/>
  <c r="AZ146" i="1" s="1"/>
  <c r="AZ145" i="1" s="1"/>
  <c r="BA144" i="1" s="1"/>
  <c r="BA146" i="1" s="1"/>
  <c r="BA145" i="1" s="1"/>
  <c r="BB144" i="1" s="1"/>
  <c r="BB146" i="1" s="1"/>
  <c r="BB145" i="1" s="1"/>
  <c r="BC144" i="1" s="1"/>
  <c r="BC146" i="1" s="1"/>
  <c r="BC145" i="1" s="1"/>
  <c r="BD144" i="1" s="1"/>
  <c r="BD146" i="1" s="1"/>
  <c r="BD145" i="1" s="1"/>
  <c r="BE144" i="1" s="1"/>
  <c r="BE146" i="1" s="1"/>
  <c r="BE145" i="1" s="1"/>
  <c r="AN131" i="8"/>
  <c r="AN130" i="8" s="1"/>
  <c r="AO129" i="8" s="1"/>
  <c r="AO131" i="8" s="1"/>
  <c r="AO130" i="8" s="1"/>
  <c r="AP129" i="8" s="1"/>
  <c r="AP131" i="8" s="1"/>
  <c r="AP130" i="8" s="1"/>
  <c r="AQ129" i="8" s="1"/>
  <c r="AQ131" i="8" s="1"/>
  <c r="AQ130" i="8" s="1"/>
  <c r="AR129" i="8" s="1"/>
  <c r="AN285" i="8"/>
  <c r="AN281" i="8"/>
  <c r="AN283" i="8" s="1"/>
  <c r="AO25" i="8"/>
  <c r="AU38" i="6"/>
  <c r="AU37" i="6" s="1"/>
  <c r="AV36" i="6" s="1"/>
  <c r="AQ283" i="6"/>
  <c r="AQ285" i="6" s="1"/>
  <c r="V25" i="8"/>
  <c r="AI27" i="6"/>
  <c r="AI272" i="6" s="1"/>
  <c r="AQ110" i="8"/>
  <c r="AQ109" i="8" s="1"/>
  <c r="AR108" i="8" s="1"/>
  <c r="AQ101" i="8"/>
  <c r="AQ100" i="8" s="1"/>
  <c r="AR99" i="8" s="1"/>
  <c r="AQ104" i="8"/>
  <c r="AQ103" i="8" s="1"/>
  <c r="AR102" i="8" s="1"/>
  <c r="AQ116" i="8"/>
  <c r="AQ115" i="8" s="1"/>
  <c r="AR114" i="8" s="1"/>
  <c r="AQ98" i="8"/>
  <c r="AQ97" i="8" s="1"/>
  <c r="AQ128" i="8"/>
  <c r="AQ127" i="8" s="1"/>
  <c r="AR126" i="8" s="1"/>
  <c r="X41" i="8"/>
  <c r="AO18" i="8"/>
  <c r="AO21" i="8" s="1"/>
  <c r="AP135" i="8" s="1"/>
  <c r="AN19" i="8"/>
  <c r="AN20" i="8"/>
  <c r="AQ113" i="8"/>
  <c r="AQ112" i="8" s="1"/>
  <c r="AR111" i="8" s="1"/>
  <c r="AQ119" i="8"/>
  <c r="AQ118" i="8" s="1"/>
  <c r="AR117" i="8" s="1"/>
  <c r="AQ122" i="8"/>
  <c r="AQ121" i="8" s="1"/>
  <c r="AR120" i="8" s="1"/>
  <c r="AQ125" i="8"/>
  <c r="AQ124" i="8" s="1"/>
  <c r="AR123" i="8" s="1"/>
  <c r="AQ107" i="8"/>
  <c r="AQ106" i="8" s="1"/>
  <c r="AR105" i="8" s="1"/>
  <c r="X31" i="8"/>
  <c r="AD273" i="6"/>
  <c r="AD278" i="6" s="1"/>
  <c r="AL20" i="6"/>
  <c r="AP27" i="1" l="1"/>
  <c r="AP26" i="1" s="1"/>
  <c r="AQ25" i="1" s="1"/>
  <c r="AS143" i="1"/>
  <c r="AS142" i="1" s="1"/>
  <c r="AT141" i="1" s="1"/>
  <c r="AT143" i="1" s="1"/>
  <c r="AT142" i="1" s="1"/>
  <c r="AU141" i="1" s="1"/>
  <c r="AU143" i="1" s="1"/>
  <c r="AU142" i="1" s="1"/>
  <c r="AV141" i="1" s="1"/>
  <c r="AV143" i="1" s="1"/>
  <c r="AV142" i="1" s="1"/>
  <c r="AW141" i="1" s="1"/>
  <c r="V45" i="8"/>
  <c r="U270" i="8"/>
  <c r="W48" i="6"/>
  <c r="W270" i="6"/>
  <c r="AP299" i="1"/>
  <c r="AO276" i="1"/>
  <c r="AO275" i="1" s="1"/>
  <c r="AP274" i="1" s="1"/>
  <c r="AP276" i="1" s="1"/>
  <c r="AP275" i="1" s="1"/>
  <c r="AQ274" i="1" s="1"/>
  <c r="AQ276" i="1" s="1"/>
  <c r="AQ275" i="1" s="1"/>
  <c r="AR274" i="1" s="1"/>
  <c r="AR276" i="1" s="1"/>
  <c r="AR275" i="1" s="1"/>
  <c r="AS274" i="1" s="1"/>
  <c r="AS276" i="1" s="1"/>
  <c r="AS275" i="1" s="1"/>
  <c r="AT274" i="1" s="1"/>
  <c r="AT276" i="1" s="1"/>
  <c r="AT275" i="1" s="1"/>
  <c r="AU274" i="1" s="1"/>
  <c r="AU276" i="1" s="1"/>
  <c r="AU275" i="1" s="1"/>
  <c r="AV274" i="1" s="1"/>
  <c r="AV276" i="1" s="1"/>
  <c r="AV275" i="1" s="1"/>
  <c r="AW274" i="1" s="1"/>
  <c r="AW276" i="1" s="1"/>
  <c r="AW275" i="1" s="1"/>
  <c r="AX274" i="1" s="1"/>
  <c r="AX276" i="1" s="1"/>
  <c r="AX275" i="1" s="1"/>
  <c r="AY274" i="1" s="1"/>
  <c r="AY276" i="1" s="1"/>
  <c r="AY275" i="1" s="1"/>
  <c r="AZ274" i="1" s="1"/>
  <c r="AZ276" i="1" s="1"/>
  <c r="AZ275" i="1" s="1"/>
  <c r="BA274" i="1" s="1"/>
  <c r="BA276" i="1" s="1"/>
  <c r="BA275" i="1" s="1"/>
  <c r="BB274" i="1" s="1"/>
  <c r="BB276" i="1" s="1"/>
  <c r="BB275" i="1" s="1"/>
  <c r="BC274" i="1" s="1"/>
  <c r="BC276" i="1" s="1"/>
  <c r="BC275" i="1" s="1"/>
  <c r="BD274" i="1" s="1"/>
  <c r="BD276" i="1" s="1"/>
  <c r="BD275" i="1" s="1"/>
  <c r="BE274" i="1" s="1"/>
  <c r="BE276" i="1" s="1"/>
  <c r="BE275" i="1" s="1"/>
  <c r="BF274" i="1" s="1"/>
  <c r="BF276" i="1" s="1"/>
  <c r="BF275" i="1" s="1"/>
  <c r="BG274" i="1" s="1"/>
  <c r="BG276" i="1" s="1"/>
  <c r="BG275" i="1" s="1"/>
  <c r="BH274" i="1" s="1"/>
  <c r="BH276" i="1" s="1"/>
  <c r="BH275" i="1" s="1"/>
  <c r="BI274" i="1" s="1"/>
  <c r="BI276" i="1" s="1"/>
  <c r="BI275" i="1" s="1"/>
  <c r="BJ274" i="1" s="1"/>
  <c r="BJ276" i="1" s="1"/>
  <c r="BJ275" i="1" s="1"/>
  <c r="BK274" i="1" s="1"/>
  <c r="BK276" i="1" s="1"/>
  <c r="BK275" i="1" s="1"/>
  <c r="BL274" i="1" s="1"/>
  <c r="BL276" i="1" s="1"/>
  <c r="BL275" i="1" s="1"/>
  <c r="BM274" i="1" s="1"/>
  <c r="BM276" i="1" s="1"/>
  <c r="BM275" i="1" s="1"/>
  <c r="AR18" i="1"/>
  <c r="AQ21" i="1"/>
  <c r="AR147" i="1" s="1"/>
  <c r="AR149" i="1" s="1"/>
  <c r="AR148" i="1" s="1"/>
  <c r="AS147" i="1" s="1"/>
  <c r="AO285" i="8"/>
  <c r="AO134" i="8"/>
  <c r="AO133" i="8" s="1"/>
  <c r="AP132" i="8" s="1"/>
  <c r="AP134" i="8" s="1"/>
  <c r="AP133" i="8" s="1"/>
  <c r="AQ132" i="8" s="1"/>
  <c r="AQ134" i="8" s="1"/>
  <c r="AQ133" i="8" s="1"/>
  <c r="AR132" i="8" s="1"/>
  <c r="AR134" i="8" s="1"/>
  <c r="AR133" i="8" s="1"/>
  <c r="AS132" i="8" s="1"/>
  <c r="AO281" i="8"/>
  <c r="AO283" i="8" s="1"/>
  <c r="AO27" i="8"/>
  <c r="T274" i="6"/>
  <c r="T279" i="6" s="1"/>
  <c r="T273" i="6"/>
  <c r="T278" i="6" s="1"/>
  <c r="U277" i="6"/>
  <c r="AR283" i="6"/>
  <c r="AR285" i="6" s="1"/>
  <c r="AV38" i="6"/>
  <c r="AV37" i="6" s="1"/>
  <c r="AW36" i="6" s="1"/>
  <c r="AW38" i="6" s="1"/>
  <c r="AW37" i="6" s="1"/>
  <c r="AX36" i="6" s="1"/>
  <c r="AX38" i="6" s="1"/>
  <c r="AX37" i="6" s="1"/>
  <c r="AY36" i="6" s="1"/>
  <c r="AJ26" i="6"/>
  <c r="AE273" i="6"/>
  <c r="AE278" i="6" s="1"/>
  <c r="V27" i="8"/>
  <c r="T272" i="8"/>
  <c r="T277" i="8" s="1"/>
  <c r="T271" i="8"/>
  <c r="T276" i="8" s="1"/>
  <c r="AR107" i="8"/>
  <c r="AR106" i="8" s="1"/>
  <c r="AS105" i="8" s="1"/>
  <c r="AR131" i="8"/>
  <c r="AR130" i="8" s="1"/>
  <c r="AS129" i="8" s="1"/>
  <c r="AR104" i="8"/>
  <c r="AR103" i="8" s="1"/>
  <c r="AS102" i="8" s="1"/>
  <c r="AR116" i="8"/>
  <c r="AR115" i="8" s="1"/>
  <c r="AS114" i="8" s="1"/>
  <c r="AR101" i="8"/>
  <c r="AR100" i="8" s="1"/>
  <c r="AR125" i="8"/>
  <c r="AR124" i="8" s="1"/>
  <c r="AS123" i="8" s="1"/>
  <c r="AR113" i="8"/>
  <c r="AR112" i="8" s="1"/>
  <c r="AS111" i="8" s="1"/>
  <c r="AR110" i="8"/>
  <c r="AR109" i="8" s="1"/>
  <c r="AS108" i="8" s="1"/>
  <c r="Y30" i="8"/>
  <c r="AR122" i="8"/>
  <c r="AR121" i="8" s="1"/>
  <c r="AS120" i="8" s="1"/>
  <c r="AR119" i="8"/>
  <c r="AR118" i="8" s="1"/>
  <c r="AS117" i="8" s="1"/>
  <c r="AR128" i="8"/>
  <c r="AR127" i="8" s="1"/>
  <c r="AS126" i="8" s="1"/>
  <c r="X40" i="8"/>
  <c r="AP18" i="8"/>
  <c r="AP21" i="8" s="1"/>
  <c r="AQ138" i="8" s="1"/>
  <c r="AO19" i="8"/>
  <c r="AO20" i="8"/>
  <c r="AM20" i="6"/>
  <c r="AQ27" i="1" l="1"/>
  <c r="AQ26" i="1" s="1"/>
  <c r="AO26" i="8"/>
  <c r="AP25" i="8" s="1"/>
  <c r="AP27" i="8" s="1"/>
  <c r="AW143" i="1"/>
  <c r="AW142" i="1" s="1"/>
  <c r="AX141" i="1" s="1"/>
  <c r="AX143" i="1" s="1"/>
  <c r="AX142" i="1" s="1"/>
  <c r="AY141" i="1" s="1"/>
  <c r="AY143" i="1" s="1"/>
  <c r="AY142" i="1" s="1"/>
  <c r="AZ141" i="1" s="1"/>
  <c r="AZ143" i="1" s="1"/>
  <c r="AZ142" i="1" s="1"/>
  <c r="BA141" i="1" s="1"/>
  <c r="BA143" i="1" s="1"/>
  <c r="BA142" i="1" s="1"/>
  <c r="BB141" i="1" s="1"/>
  <c r="BB143" i="1" s="1"/>
  <c r="BB142" i="1" s="1"/>
  <c r="BC141" i="1" s="1"/>
  <c r="BC143" i="1" s="1"/>
  <c r="BC142" i="1" s="1"/>
  <c r="BD141" i="1" s="1"/>
  <c r="BD143" i="1" s="1"/>
  <c r="BD142" i="1" s="1"/>
  <c r="AS149" i="1"/>
  <c r="AS148" i="1" s="1"/>
  <c r="AT147" i="1" s="1"/>
  <c r="AT149" i="1" s="1"/>
  <c r="AT148" i="1" s="1"/>
  <c r="AU147" i="1" s="1"/>
  <c r="AU149" i="1" s="1"/>
  <c r="AU148" i="1" s="1"/>
  <c r="AV147" i="1" s="1"/>
  <c r="AV149" i="1" s="1"/>
  <c r="AV148" i="1" s="1"/>
  <c r="AW147" i="1" s="1"/>
  <c r="AW149" i="1" s="1"/>
  <c r="AW148" i="1" s="1"/>
  <c r="AX147" i="1" s="1"/>
  <c r="AX149" i="1" s="1"/>
  <c r="AX148" i="1" s="1"/>
  <c r="AY147" i="1" s="1"/>
  <c r="AY149" i="1" s="1"/>
  <c r="AY148" i="1" s="1"/>
  <c r="AZ147" i="1" s="1"/>
  <c r="AZ149" i="1" s="1"/>
  <c r="AZ148" i="1" s="1"/>
  <c r="BA147" i="1" s="1"/>
  <c r="BA149" i="1" s="1"/>
  <c r="BA148" i="1" s="1"/>
  <c r="BB147" i="1" s="1"/>
  <c r="BB149" i="1" s="1"/>
  <c r="BB148" i="1" s="1"/>
  <c r="BC147" i="1" s="1"/>
  <c r="BC149" i="1" s="1"/>
  <c r="BC148" i="1" s="1"/>
  <c r="BD147" i="1" s="1"/>
  <c r="V47" i="8"/>
  <c r="T278" i="8"/>
  <c r="T286" i="8" s="1"/>
  <c r="T280" i="6"/>
  <c r="T288" i="6" s="1"/>
  <c r="X47" i="6"/>
  <c r="W272" i="6"/>
  <c r="AQ299" i="1"/>
  <c r="AS18" i="1"/>
  <c r="AR21" i="1"/>
  <c r="AS150" i="1" s="1"/>
  <c r="AS152" i="1" s="1"/>
  <c r="AS151" i="1" s="1"/>
  <c r="AT150" i="1" s="1"/>
  <c r="AT152" i="1" s="1"/>
  <c r="AT151" i="1" s="1"/>
  <c r="AU150" i="1" s="1"/>
  <c r="AU152" i="1" s="1"/>
  <c r="AU151" i="1" s="1"/>
  <c r="AV150" i="1" s="1"/>
  <c r="AV152" i="1" s="1"/>
  <c r="AV151" i="1" s="1"/>
  <c r="AW150" i="1" s="1"/>
  <c r="AW152" i="1" s="1"/>
  <c r="AW151" i="1" s="1"/>
  <c r="AX150" i="1" s="1"/>
  <c r="AX152" i="1" s="1"/>
  <c r="AX151" i="1" s="1"/>
  <c r="AY150" i="1" s="1"/>
  <c r="AY152" i="1" s="1"/>
  <c r="AY151" i="1" s="1"/>
  <c r="AZ150" i="1" s="1"/>
  <c r="AZ152" i="1" s="1"/>
  <c r="AZ151" i="1" s="1"/>
  <c r="BA150" i="1" s="1"/>
  <c r="BA152" i="1" s="1"/>
  <c r="BA151" i="1" s="1"/>
  <c r="BB150" i="1" s="1"/>
  <c r="BB152" i="1" s="1"/>
  <c r="BB151" i="1" s="1"/>
  <c r="BC150" i="1" s="1"/>
  <c r="BC152" i="1" s="1"/>
  <c r="BC151" i="1" s="1"/>
  <c r="BD150" i="1" s="1"/>
  <c r="BD152" i="1" s="1"/>
  <c r="BD151" i="1" s="1"/>
  <c r="BE150" i="1" s="1"/>
  <c r="BE152" i="1" s="1"/>
  <c r="BE151" i="1" s="1"/>
  <c r="BF150" i="1" s="1"/>
  <c r="BF152" i="1" s="1"/>
  <c r="BF151" i="1" s="1"/>
  <c r="BG150" i="1" s="1"/>
  <c r="BG152" i="1" s="1"/>
  <c r="BG151" i="1" s="1"/>
  <c r="AP137" i="8"/>
  <c r="AP136" i="8" s="1"/>
  <c r="AQ135" i="8" s="1"/>
  <c r="AQ137" i="8" s="1"/>
  <c r="AQ136" i="8" s="1"/>
  <c r="AR135" i="8" s="1"/>
  <c r="AR137" i="8" s="1"/>
  <c r="AR136" i="8" s="1"/>
  <c r="AS135" i="8" s="1"/>
  <c r="AS137" i="8" s="1"/>
  <c r="AS136" i="8" s="1"/>
  <c r="AT135" i="8" s="1"/>
  <c r="AP281" i="8"/>
  <c r="AP283" i="8" s="1"/>
  <c r="AP285" i="8"/>
  <c r="AY38" i="6"/>
  <c r="AY37" i="6" s="1"/>
  <c r="AZ36" i="6" s="1"/>
  <c r="AS283" i="6"/>
  <c r="AS285" i="6" s="1"/>
  <c r="AE274" i="6"/>
  <c r="AE279" i="6" s="1"/>
  <c r="AJ28" i="6"/>
  <c r="AJ270" i="6" s="1"/>
  <c r="V26" i="8"/>
  <c r="U275" i="8"/>
  <c r="AS113" i="8"/>
  <c r="AS112" i="8" s="1"/>
  <c r="AT111" i="8" s="1"/>
  <c r="AS125" i="8"/>
  <c r="AS124" i="8" s="1"/>
  <c r="AT123" i="8" s="1"/>
  <c r="AS119" i="8"/>
  <c r="AS118" i="8" s="1"/>
  <c r="AT117" i="8" s="1"/>
  <c r="AS116" i="8"/>
  <c r="AS115" i="8" s="1"/>
  <c r="AT114" i="8" s="1"/>
  <c r="AS110" i="8"/>
  <c r="AS109" i="8" s="1"/>
  <c r="AT108" i="8" s="1"/>
  <c r="AS122" i="8"/>
  <c r="AS121" i="8" s="1"/>
  <c r="AT120" i="8" s="1"/>
  <c r="AS134" i="8"/>
  <c r="AS133" i="8" s="1"/>
  <c r="AT132" i="8" s="1"/>
  <c r="AS104" i="8"/>
  <c r="AS103" i="8" s="1"/>
  <c r="AS107" i="8"/>
  <c r="AS106" i="8" s="1"/>
  <c r="AT105" i="8" s="1"/>
  <c r="AS128" i="8"/>
  <c r="AS127" i="8" s="1"/>
  <c r="AT126" i="8" s="1"/>
  <c r="AS131" i="8"/>
  <c r="AS130" i="8" s="1"/>
  <c r="AT129" i="8" s="1"/>
  <c r="AP19" i="8"/>
  <c r="AQ18" i="8"/>
  <c r="AQ21" i="8" s="1"/>
  <c r="AR141" i="8" s="1"/>
  <c r="AP20" i="8"/>
  <c r="Y32" i="8"/>
  <c r="AN20" i="6"/>
  <c r="AP268" i="8" l="1"/>
  <c r="BD149" i="1"/>
  <c r="BD148" i="1" s="1"/>
  <c r="BE147" i="1" s="1"/>
  <c r="BE149" i="1" s="1"/>
  <c r="BE148" i="1" s="1"/>
  <c r="BF147" i="1" s="1"/>
  <c r="V46" i="8"/>
  <c r="V268" i="8"/>
  <c r="X49" i="6"/>
  <c r="AR299" i="1"/>
  <c r="AP26" i="8"/>
  <c r="AP270" i="8" s="1"/>
  <c r="AT18" i="1"/>
  <c r="AS21" i="1"/>
  <c r="AT153" i="1" s="1"/>
  <c r="AT155" i="1" s="1"/>
  <c r="AT154" i="1" s="1"/>
  <c r="AU153" i="1" s="1"/>
  <c r="AU155" i="1" s="1"/>
  <c r="AU154" i="1" s="1"/>
  <c r="AV153" i="1" s="1"/>
  <c r="AV155" i="1" s="1"/>
  <c r="AV154" i="1" s="1"/>
  <c r="AW153" i="1" s="1"/>
  <c r="AQ285" i="8"/>
  <c r="AQ140" i="8"/>
  <c r="AQ139" i="8" s="1"/>
  <c r="AR138" i="8" s="1"/>
  <c r="AR140" i="8" s="1"/>
  <c r="AR139" i="8" s="1"/>
  <c r="AS138" i="8" s="1"/>
  <c r="AS140" i="8" s="1"/>
  <c r="AS139" i="8" s="1"/>
  <c r="AT138" i="8" s="1"/>
  <c r="AT140" i="8" s="1"/>
  <c r="AT139" i="8" s="1"/>
  <c r="AU138" i="8" s="1"/>
  <c r="AQ281" i="8"/>
  <c r="AQ283" i="8" s="1"/>
  <c r="AZ38" i="6"/>
  <c r="AZ37" i="6" s="1"/>
  <c r="BA36" i="6" s="1"/>
  <c r="BA38" i="6" s="1"/>
  <c r="BA37" i="6" s="1"/>
  <c r="BB36" i="6" s="1"/>
  <c r="AT283" i="6"/>
  <c r="AT285" i="6" s="1"/>
  <c r="AJ27" i="6"/>
  <c r="AJ272" i="6" s="1"/>
  <c r="W25" i="8"/>
  <c r="AT125" i="8"/>
  <c r="AT124" i="8" s="1"/>
  <c r="AU123" i="8" s="1"/>
  <c r="AT131" i="8"/>
  <c r="AT130" i="8" s="1"/>
  <c r="AU129" i="8" s="1"/>
  <c r="AT128" i="8"/>
  <c r="AT127" i="8" s="1"/>
  <c r="AU126" i="8" s="1"/>
  <c r="AT116" i="8"/>
  <c r="AT115" i="8" s="1"/>
  <c r="AU114" i="8" s="1"/>
  <c r="AT137" i="8"/>
  <c r="AT136" i="8" s="1"/>
  <c r="AU135" i="8" s="1"/>
  <c r="AT107" i="8"/>
  <c r="AT106" i="8" s="1"/>
  <c r="AT113" i="8"/>
  <c r="AT112" i="8" s="1"/>
  <c r="AU111" i="8" s="1"/>
  <c r="Y31" i="8"/>
  <c r="AQ19" i="8"/>
  <c r="AR18" i="8"/>
  <c r="AR21" i="8" s="1"/>
  <c r="AS144" i="8" s="1"/>
  <c r="AQ20" i="8"/>
  <c r="AT122" i="8"/>
  <c r="AT121" i="8" s="1"/>
  <c r="AU120" i="8" s="1"/>
  <c r="AT110" i="8"/>
  <c r="AT109" i="8" s="1"/>
  <c r="AU108" i="8" s="1"/>
  <c r="AT119" i="8"/>
  <c r="AT118" i="8" s="1"/>
  <c r="AU117" i="8" s="1"/>
  <c r="AT134" i="8"/>
  <c r="AT133" i="8" s="1"/>
  <c r="AU132" i="8" s="1"/>
  <c r="AO20" i="6"/>
  <c r="BF149" i="1" l="1"/>
  <c r="BF148" i="1" s="1"/>
  <c r="AW155" i="1"/>
  <c r="AW154" i="1" s="1"/>
  <c r="AX153" i="1" s="1"/>
  <c r="AX155" i="1" s="1"/>
  <c r="AX154" i="1" s="1"/>
  <c r="AY153" i="1" s="1"/>
  <c r="AY155" i="1" s="1"/>
  <c r="AY154" i="1" s="1"/>
  <c r="AZ153" i="1" s="1"/>
  <c r="AZ155" i="1" s="1"/>
  <c r="AZ154" i="1" s="1"/>
  <c r="BA153" i="1" s="1"/>
  <c r="W45" i="8"/>
  <c r="V270" i="8"/>
  <c r="X48" i="6"/>
  <c r="X270" i="6"/>
  <c r="AT35" i="1"/>
  <c r="AS299" i="1"/>
  <c r="AQ25" i="8"/>
  <c r="AU18" i="1"/>
  <c r="AT21" i="1"/>
  <c r="AU156" i="1" s="1"/>
  <c r="AU158" i="1" s="1"/>
  <c r="AU157" i="1" s="1"/>
  <c r="AV156" i="1" s="1"/>
  <c r="AV158" i="1" s="1"/>
  <c r="AV157" i="1" s="1"/>
  <c r="AW156" i="1" s="1"/>
  <c r="AR281" i="8"/>
  <c r="AR283" i="8" s="1"/>
  <c r="AR285" i="8"/>
  <c r="AR143" i="8"/>
  <c r="AR142" i="8" s="1"/>
  <c r="AS141" i="8" s="1"/>
  <c r="AS143" i="8" s="1"/>
  <c r="AS142" i="8" s="1"/>
  <c r="AT141" i="8" s="1"/>
  <c r="AT143" i="8" s="1"/>
  <c r="AT142" i="8" s="1"/>
  <c r="AU141" i="8" s="1"/>
  <c r="AU143" i="8" s="1"/>
  <c r="AU142" i="8" s="1"/>
  <c r="AV141" i="8" s="1"/>
  <c r="U273" i="6"/>
  <c r="U278" i="6" s="1"/>
  <c r="U274" i="6"/>
  <c r="U279" i="6" s="1"/>
  <c r="V277" i="6"/>
  <c r="BB38" i="6"/>
  <c r="BB37" i="6" s="1"/>
  <c r="BC36" i="6" s="1"/>
  <c r="AU283" i="6"/>
  <c r="AU285" i="6" s="1"/>
  <c r="U271" i="8"/>
  <c r="U276" i="8" s="1"/>
  <c r="U272" i="8"/>
  <c r="U277" i="8" s="1"/>
  <c r="W27" i="8"/>
  <c r="AK26" i="6"/>
  <c r="AF274" i="6"/>
  <c r="AF279" i="6" s="1"/>
  <c r="AU131" i="8"/>
  <c r="AU130" i="8" s="1"/>
  <c r="AV129" i="8" s="1"/>
  <c r="AU140" i="8"/>
  <c r="AU139" i="8" s="1"/>
  <c r="AV138" i="8" s="1"/>
  <c r="AU122" i="8"/>
  <c r="AU121" i="8" s="1"/>
  <c r="AV120" i="8" s="1"/>
  <c r="AU113" i="8"/>
  <c r="AU112" i="8" s="1"/>
  <c r="AV111" i="8" s="1"/>
  <c r="AU125" i="8"/>
  <c r="AU124" i="8" s="1"/>
  <c r="AV123" i="8" s="1"/>
  <c r="AU134" i="8"/>
  <c r="AU133" i="8" s="1"/>
  <c r="AV132" i="8" s="1"/>
  <c r="AU119" i="8"/>
  <c r="AU118" i="8" s="1"/>
  <c r="AV117" i="8" s="1"/>
  <c r="AS18" i="8"/>
  <c r="AS21" i="8" s="1"/>
  <c r="AT147" i="8" s="1"/>
  <c r="AR19" i="8"/>
  <c r="AR20" i="8"/>
  <c r="AU128" i="8"/>
  <c r="AU127" i="8" s="1"/>
  <c r="AV126" i="8" s="1"/>
  <c r="AU137" i="8"/>
  <c r="AU136" i="8" s="1"/>
  <c r="AV135" i="8" s="1"/>
  <c r="AU110" i="8"/>
  <c r="AU109" i="8" s="1"/>
  <c r="AU116" i="8"/>
  <c r="AU115" i="8" s="1"/>
  <c r="AV114" i="8" s="1"/>
  <c r="Z30" i="8"/>
  <c r="AP20" i="6"/>
  <c r="AQ27" i="8" l="1"/>
  <c r="AQ268" i="8" s="1"/>
  <c r="BA155" i="1"/>
  <c r="BA154" i="1" s="1"/>
  <c r="BB153" i="1" s="1"/>
  <c r="BB155" i="1" s="1"/>
  <c r="BB154" i="1" s="1"/>
  <c r="BC153" i="1" s="1"/>
  <c r="BC155" i="1" s="1"/>
  <c r="BC154" i="1" s="1"/>
  <c r="BD153" i="1" s="1"/>
  <c r="BD155" i="1" s="1"/>
  <c r="BD154" i="1" s="1"/>
  <c r="BE153" i="1" s="1"/>
  <c r="BE155" i="1" s="1"/>
  <c r="BE154" i="1" s="1"/>
  <c r="BF153" i="1" s="1"/>
  <c r="BF155" i="1" s="1"/>
  <c r="BF154" i="1" s="1"/>
  <c r="BG153" i="1" s="1"/>
  <c r="BG155" i="1" s="1"/>
  <c r="BG154" i="1" s="1"/>
  <c r="BH153" i="1" s="1"/>
  <c r="BH155" i="1" s="1"/>
  <c r="BH154" i="1" s="1"/>
  <c r="AW158" i="1"/>
  <c r="AW157" i="1" s="1"/>
  <c r="AX156" i="1" s="1"/>
  <c r="AX158" i="1" s="1"/>
  <c r="AX157" i="1" s="1"/>
  <c r="AY156" i="1" s="1"/>
  <c r="AY158" i="1" s="1"/>
  <c r="AY157" i="1" s="1"/>
  <c r="AZ156" i="1" s="1"/>
  <c r="AZ158" i="1" s="1"/>
  <c r="AZ157" i="1" s="1"/>
  <c r="BA156" i="1" s="1"/>
  <c r="BA158" i="1" s="1"/>
  <c r="BA157" i="1" s="1"/>
  <c r="BB156" i="1" s="1"/>
  <c r="BB158" i="1" s="1"/>
  <c r="BB157" i="1" s="1"/>
  <c r="BC156" i="1" s="1"/>
  <c r="BC158" i="1" s="1"/>
  <c r="BC157" i="1" s="1"/>
  <c r="BD156" i="1" s="1"/>
  <c r="BD158" i="1" s="1"/>
  <c r="BD157" i="1" s="1"/>
  <c r="BE156" i="1" s="1"/>
  <c r="W47" i="8"/>
  <c r="U278" i="8"/>
  <c r="U286" i="8" s="1"/>
  <c r="U280" i="6"/>
  <c r="U288" i="6" s="1"/>
  <c r="Y47" i="6"/>
  <c r="X272" i="6"/>
  <c r="AU40" i="1"/>
  <c r="AT299" i="1"/>
  <c r="AQ26" i="8"/>
  <c r="AR25" i="8" s="1"/>
  <c r="AV18" i="1"/>
  <c r="AU21" i="1"/>
  <c r="AV159" i="1" s="1"/>
  <c r="AV161" i="1" s="1"/>
  <c r="AV160" i="1" s="1"/>
  <c r="AW159" i="1" s="1"/>
  <c r="AW161" i="1" s="1"/>
  <c r="AW160" i="1" s="1"/>
  <c r="AX159" i="1" s="1"/>
  <c r="AX161" i="1" s="1"/>
  <c r="AX160" i="1" s="1"/>
  <c r="AY159" i="1" s="1"/>
  <c r="AY161" i="1" s="1"/>
  <c r="AY160" i="1" s="1"/>
  <c r="AZ159" i="1" s="1"/>
  <c r="AZ161" i="1" s="1"/>
  <c r="AZ160" i="1" s="1"/>
  <c r="BA159" i="1" s="1"/>
  <c r="BA161" i="1" s="1"/>
  <c r="BA160" i="1" s="1"/>
  <c r="BB159" i="1" s="1"/>
  <c r="BB161" i="1" s="1"/>
  <c r="BB160" i="1" s="1"/>
  <c r="BC159" i="1" s="1"/>
  <c r="BC161" i="1" s="1"/>
  <c r="BC160" i="1" s="1"/>
  <c r="BD159" i="1" s="1"/>
  <c r="BD161" i="1" s="1"/>
  <c r="BD160" i="1" s="1"/>
  <c r="BE159" i="1" s="1"/>
  <c r="BE161" i="1" s="1"/>
  <c r="BE160" i="1" s="1"/>
  <c r="BF159" i="1" s="1"/>
  <c r="BF161" i="1" s="1"/>
  <c r="BF160" i="1" s="1"/>
  <c r="BG159" i="1" s="1"/>
  <c r="BG161" i="1" s="1"/>
  <c r="BG160" i="1" s="1"/>
  <c r="BH159" i="1" s="1"/>
  <c r="BH161" i="1" s="1"/>
  <c r="BH160" i="1" s="1"/>
  <c r="BI159" i="1" s="1"/>
  <c r="BI161" i="1" s="1"/>
  <c r="BI160" i="1" s="1"/>
  <c r="BJ159" i="1" s="1"/>
  <c r="BJ161" i="1" s="1"/>
  <c r="BJ160" i="1" s="1"/>
  <c r="AS146" i="8"/>
  <c r="AS145" i="8" s="1"/>
  <c r="AT144" i="8" s="1"/>
  <c r="AT146" i="8" s="1"/>
  <c r="AT145" i="8" s="1"/>
  <c r="AU144" i="8" s="1"/>
  <c r="AU146" i="8" s="1"/>
  <c r="AU145" i="8" s="1"/>
  <c r="AV144" i="8" s="1"/>
  <c r="AV146" i="8" s="1"/>
  <c r="AV145" i="8" s="1"/>
  <c r="AW144" i="8" s="1"/>
  <c r="AS285" i="8"/>
  <c r="AS281" i="8"/>
  <c r="AS283" i="8" s="1"/>
  <c r="BC38" i="6"/>
  <c r="BC37" i="6" s="1"/>
  <c r="BD36" i="6" s="1"/>
  <c r="AV283" i="6"/>
  <c r="AV285" i="6" s="1"/>
  <c r="AF273" i="6"/>
  <c r="AF278" i="6" s="1"/>
  <c r="AK28" i="6"/>
  <c r="AK270" i="6" s="1"/>
  <c r="W26" i="8"/>
  <c r="V275" i="8"/>
  <c r="AV113" i="8"/>
  <c r="AV112" i="8" s="1"/>
  <c r="AV143" i="8"/>
  <c r="AV142" i="8" s="1"/>
  <c r="AW141" i="8" s="1"/>
  <c r="AV122" i="8"/>
  <c r="AV121" i="8" s="1"/>
  <c r="AW120" i="8" s="1"/>
  <c r="AV116" i="8"/>
  <c r="AV115" i="8" s="1"/>
  <c r="AW114" i="8" s="1"/>
  <c r="AV134" i="8"/>
  <c r="AV133" i="8" s="1"/>
  <c r="AW132" i="8" s="1"/>
  <c r="Z32" i="8"/>
  <c r="AV137" i="8"/>
  <c r="AV136" i="8" s="1"/>
  <c r="AW135" i="8" s="1"/>
  <c r="AT18" i="8"/>
  <c r="AT21" i="8" s="1"/>
  <c r="AU150" i="8" s="1"/>
  <c r="AS19" i="8"/>
  <c r="AS20" i="8"/>
  <c r="AV128" i="8"/>
  <c r="AV127" i="8" s="1"/>
  <c r="AW126" i="8" s="1"/>
  <c r="AV119" i="8"/>
  <c r="AV118" i="8" s="1"/>
  <c r="AW117" i="8" s="1"/>
  <c r="AV125" i="8"/>
  <c r="AV124" i="8" s="1"/>
  <c r="AW123" i="8" s="1"/>
  <c r="AV140" i="8"/>
  <c r="AV139" i="8" s="1"/>
  <c r="AW138" i="8" s="1"/>
  <c r="AV131" i="8"/>
  <c r="AV130" i="8" s="1"/>
  <c r="AW129" i="8" s="1"/>
  <c r="AQ20" i="6"/>
  <c r="AQ270" i="8" l="1"/>
  <c r="BE158" i="1"/>
  <c r="BE157" i="1" s="1"/>
  <c r="BF156" i="1" s="1"/>
  <c r="W46" i="8"/>
  <c r="W268" i="8"/>
  <c r="Y49" i="6"/>
  <c r="AU299" i="1"/>
  <c r="AW18" i="1"/>
  <c r="AV21" i="1"/>
  <c r="AW162" i="1" s="1"/>
  <c r="AR27" i="8"/>
  <c r="AR268" i="8" s="1"/>
  <c r="AT285" i="8"/>
  <c r="AT149" i="8"/>
  <c r="AT148" i="8" s="1"/>
  <c r="AU147" i="8" s="1"/>
  <c r="AU149" i="8" s="1"/>
  <c r="AU148" i="8" s="1"/>
  <c r="AV147" i="8" s="1"/>
  <c r="AV149" i="8" s="1"/>
  <c r="AV148" i="8" s="1"/>
  <c r="AW147" i="8" s="1"/>
  <c r="AW149" i="8" s="1"/>
  <c r="AW148" i="8" s="1"/>
  <c r="AX147" i="8" s="1"/>
  <c r="AT281" i="8"/>
  <c r="AT283" i="8" s="1"/>
  <c r="AK27" i="6"/>
  <c r="AK272" i="6" s="1"/>
  <c r="AW283" i="6"/>
  <c r="AW285" i="6" s="1"/>
  <c r="BD38" i="6"/>
  <c r="BD37" i="6" s="1"/>
  <c r="X25" i="8"/>
  <c r="AW122" i="8"/>
  <c r="AW121" i="8" s="1"/>
  <c r="AX120" i="8" s="1"/>
  <c r="AW116" i="8"/>
  <c r="AW115" i="8" s="1"/>
  <c r="AW137" i="8"/>
  <c r="AW136" i="8" s="1"/>
  <c r="AX135" i="8" s="1"/>
  <c r="AW146" i="8"/>
  <c r="AW145" i="8" s="1"/>
  <c r="AX144" i="8" s="1"/>
  <c r="AW131" i="8"/>
  <c r="AW130" i="8" s="1"/>
  <c r="AX129" i="8" s="1"/>
  <c r="AW119" i="8"/>
  <c r="AW118" i="8" s="1"/>
  <c r="AX117" i="8" s="1"/>
  <c r="AW125" i="8"/>
  <c r="AW124" i="8" s="1"/>
  <c r="AX123" i="8" s="1"/>
  <c r="AW134" i="8"/>
  <c r="AW133" i="8" s="1"/>
  <c r="AX132" i="8" s="1"/>
  <c r="AW143" i="8"/>
  <c r="AW142" i="8" s="1"/>
  <c r="AX141" i="8" s="1"/>
  <c r="AW140" i="8"/>
  <c r="AW139" i="8" s="1"/>
  <c r="AX138" i="8" s="1"/>
  <c r="AW128" i="8"/>
  <c r="AW127" i="8" s="1"/>
  <c r="AX126" i="8" s="1"/>
  <c r="AT19" i="8"/>
  <c r="AU18" i="8"/>
  <c r="AU21" i="8" s="1"/>
  <c r="AV153" i="8" s="1"/>
  <c r="AT20" i="8"/>
  <c r="Z31" i="8"/>
  <c r="AR20" i="6"/>
  <c r="BF158" i="1" l="1"/>
  <c r="BF157" i="1" s="1"/>
  <c r="BG156" i="1" s="1"/>
  <c r="BG158" i="1" s="1"/>
  <c r="BG157" i="1" s="1"/>
  <c r="BH156" i="1" s="1"/>
  <c r="BH158" i="1" s="1"/>
  <c r="BH157" i="1" s="1"/>
  <c r="BI156" i="1" s="1"/>
  <c r="BI158" i="1" s="1"/>
  <c r="BI157" i="1" s="1"/>
  <c r="AW164" i="1"/>
  <c r="AW163" i="1" s="1"/>
  <c r="AX162" i="1" s="1"/>
  <c r="AX164" i="1" s="1"/>
  <c r="AX163" i="1" s="1"/>
  <c r="AY162" i="1" s="1"/>
  <c r="AY164" i="1" s="1"/>
  <c r="AY163" i="1" s="1"/>
  <c r="AZ162" i="1" s="1"/>
  <c r="AZ164" i="1" s="1"/>
  <c r="AZ163" i="1" s="1"/>
  <c r="BA162" i="1" s="1"/>
  <c r="BA164" i="1" s="1"/>
  <c r="BA163" i="1" s="1"/>
  <c r="BB162" i="1" s="1"/>
  <c r="BB164" i="1" s="1"/>
  <c r="BB163" i="1" s="1"/>
  <c r="BC162" i="1" s="1"/>
  <c r="BC164" i="1" s="1"/>
  <c r="BC163" i="1" s="1"/>
  <c r="BD162" i="1" s="1"/>
  <c r="BD164" i="1" s="1"/>
  <c r="BD163" i="1" s="1"/>
  <c r="BE162" i="1" s="1"/>
  <c r="BE164" i="1" s="1"/>
  <c r="BE163" i="1" s="1"/>
  <c r="BF162" i="1" s="1"/>
  <c r="BF164" i="1" s="1"/>
  <c r="BF163" i="1" s="1"/>
  <c r="BG162" i="1" s="1"/>
  <c r="BG164" i="1" s="1"/>
  <c r="BG163" i="1" s="1"/>
  <c r="BH162" i="1" s="1"/>
  <c r="BH164" i="1" s="1"/>
  <c r="BH163" i="1" s="1"/>
  <c r="BI162" i="1" s="1"/>
  <c r="BI164" i="1" s="1"/>
  <c r="BI163" i="1" s="1"/>
  <c r="BJ162" i="1" s="1"/>
  <c r="BJ164" i="1" s="1"/>
  <c r="BJ163" i="1" s="1"/>
  <c r="BK162" i="1" s="1"/>
  <c r="BK164" i="1" s="1"/>
  <c r="BK163" i="1" s="1"/>
  <c r="X45" i="8"/>
  <c r="W270" i="8"/>
  <c r="Y48" i="6"/>
  <c r="Y270" i="6"/>
  <c r="Y277" i="6" s="1"/>
  <c r="AV299" i="1"/>
  <c r="AX18" i="1"/>
  <c r="AW21" i="1"/>
  <c r="AX165" i="1" s="1"/>
  <c r="AX167" i="1" s="1"/>
  <c r="AX166" i="1" s="1"/>
  <c r="AY165" i="1" s="1"/>
  <c r="AY167" i="1" s="1"/>
  <c r="AY166" i="1" s="1"/>
  <c r="AZ165" i="1" s="1"/>
  <c r="AZ167" i="1" s="1"/>
  <c r="AZ166" i="1" s="1"/>
  <c r="BA165" i="1" s="1"/>
  <c r="BA167" i="1" s="1"/>
  <c r="BA166" i="1" s="1"/>
  <c r="BB165" i="1" s="1"/>
  <c r="BB167" i="1" s="1"/>
  <c r="BB166" i="1" s="1"/>
  <c r="BC165" i="1" s="1"/>
  <c r="BC167" i="1" s="1"/>
  <c r="BC166" i="1" s="1"/>
  <c r="BD165" i="1" s="1"/>
  <c r="BD167" i="1" s="1"/>
  <c r="BD166" i="1" s="1"/>
  <c r="BE165" i="1" s="1"/>
  <c r="BE167" i="1" s="1"/>
  <c r="BE166" i="1" s="1"/>
  <c r="BF165" i="1" s="1"/>
  <c r="BF167" i="1" s="1"/>
  <c r="BF166" i="1" s="1"/>
  <c r="BG165" i="1" s="1"/>
  <c r="BG167" i="1" s="1"/>
  <c r="BG166" i="1" s="1"/>
  <c r="BH165" i="1" s="1"/>
  <c r="BH167" i="1" s="1"/>
  <c r="BH166" i="1" s="1"/>
  <c r="BI165" i="1" s="1"/>
  <c r="BI167" i="1" s="1"/>
  <c r="BI166" i="1" s="1"/>
  <c r="BJ165" i="1" s="1"/>
  <c r="BJ167" i="1" s="1"/>
  <c r="BJ166" i="1" s="1"/>
  <c r="BK165" i="1" s="1"/>
  <c r="BK167" i="1" s="1"/>
  <c r="BK166" i="1" s="1"/>
  <c r="BL165" i="1" s="1"/>
  <c r="BL167" i="1" s="1"/>
  <c r="BL166" i="1" s="1"/>
  <c r="AU152" i="8"/>
  <c r="AU151" i="8" s="1"/>
  <c r="AV150" i="8" s="1"/>
  <c r="AV152" i="8" s="1"/>
  <c r="AV151" i="8" s="1"/>
  <c r="AW150" i="8" s="1"/>
  <c r="AW152" i="8" s="1"/>
  <c r="AW151" i="8" s="1"/>
  <c r="AX150" i="8" s="1"/>
  <c r="AX152" i="8" s="1"/>
  <c r="AX151" i="8" s="1"/>
  <c r="AY150" i="8" s="1"/>
  <c r="AU281" i="8"/>
  <c r="AU283" i="8" s="1"/>
  <c r="AU285" i="8"/>
  <c r="AR26" i="8"/>
  <c r="AR270" i="8" s="1"/>
  <c r="AL26" i="6"/>
  <c r="V274" i="6"/>
  <c r="V279" i="6" s="1"/>
  <c r="V273" i="6"/>
  <c r="V278" i="6" s="1"/>
  <c r="W277" i="6"/>
  <c r="AX283" i="6"/>
  <c r="AX285" i="6" s="1"/>
  <c r="V271" i="8"/>
  <c r="V276" i="8" s="1"/>
  <c r="V272" i="8"/>
  <c r="V277" i="8" s="1"/>
  <c r="AG273" i="6"/>
  <c r="AG278" i="6" s="1"/>
  <c r="AG274" i="6"/>
  <c r="AG279" i="6" s="1"/>
  <c r="X27" i="8"/>
  <c r="AX140" i="8"/>
  <c r="AX139" i="8" s="1"/>
  <c r="AY138" i="8" s="1"/>
  <c r="AX131" i="8"/>
  <c r="AX130" i="8" s="1"/>
  <c r="AY129" i="8" s="1"/>
  <c r="AX128" i="8"/>
  <c r="AX127" i="8" s="1"/>
  <c r="AY126" i="8" s="1"/>
  <c r="AX134" i="8"/>
  <c r="AX133" i="8" s="1"/>
  <c r="AY132" i="8" s="1"/>
  <c r="AX146" i="8"/>
  <c r="AX145" i="8" s="1"/>
  <c r="AY144" i="8" s="1"/>
  <c r="AX149" i="8"/>
  <c r="AX148" i="8" s="1"/>
  <c r="AY147" i="8" s="1"/>
  <c r="AX119" i="8"/>
  <c r="AX118" i="8" s="1"/>
  <c r="AX122" i="8"/>
  <c r="AX121" i="8" s="1"/>
  <c r="AY120" i="8" s="1"/>
  <c r="AU19" i="8"/>
  <c r="AV18" i="8"/>
  <c r="AV21" i="8" s="1"/>
  <c r="AW156" i="8" s="1"/>
  <c r="AU20" i="8"/>
  <c r="AX125" i="8"/>
  <c r="AX124" i="8" s="1"/>
  <c r="AY123" i="8" s="1"/>
  <c r="AA30" i="8"/>
  <c r="AX143" i="8"/>
  <c r="AX142" i="8" s="1"/>
  <c r="AY141" i="8" s="1"/>
  <c r="AX137" i="8"/>
  <c r="AX136" i="8" s="1"/>
  <c r="AY135" i="8" s="1"/>
  <c r="AS20" i="6"/>
  <c r="V278" i="8" l="1"/>
  <c r="V286" i="8" s="1"/>
  <c r="AL28" i="6"/>
  <c r="AL270" i="6" s="1"/>
  <c r="X47" i="8"/>
  <c r="V280" i="6"/>
  <c r="V288" i="6" s="1"/>
  <c r="Z47" i="6"/>
  <c r="Y272" i="6"/>
  <c r="AW299" i="1"/>
  <c r="AY18" i="1"/>
  <c r="AX21" i="1"/>
  <c r="AY168" i="1" s="1"/>
  <c r="AY170" i="1" s="1"/>
  <c r="AY169" i="1" s="1"/>
  <c r="AZ168" i="1" s="1"/>
  <c r="AZ170" i="1" s="1"/>
  <c r="AZ169" i="1" s="1"/>
  <c r="BA168" i="1" s="1"/>
  <c r="BA170" i="1" s="1"/>
  <c r="BA169" i="1" s="1"/>
  <c r="BB168" i="1" s="1"/>
  <c r="BB170" i="1" s="1"/>
  <c r="BB169" i="1" s="1"/>
  <c r="BC168" i="1" s="1"/>
  <c r="BC170" i="1" s="1"/>
  <c r="BC169" i="1" s="1"/>
  <c r="BD168" i="1" s="1"/>
  <c r="BD170" i="1" s="1"/>
  <c r="BD169" i="1" s="1"/>
  <c r="BE168" i="1" s="1"/>
  <c r="BE170" i="1" s="1"/>
  <c r="BE169" i="1" s="1"/>
  <c r="BF168" i="1" s="1"/>
  <c r="BF170" i="1" s="1"/>
  <c r="BF169" i="1" s="1"/>
  <c r="BG168" i="1" s="1"/>
  <c r="BG170" i="1" s="1"/>
  <c r="BG169" i="1" s="1"/>
  <c r="BH168" i="1" s="1"/>
  <c r="BH170" i="1" s="1"/>
  <c r="BH169" i="1" s="1"/>
  <c r="BI168" i="1" s="1"/>
  <c r="BI170" i="1" s="1"/>
  <c r="BI169" i="1" s="1"/>
  <c r="BJ168" i="1" s="1"/>
  <c r="BJ170" i="1" s="1"/>
  <c r="BJ169" i="1" s="1"/>
  <c r="BK168" i="1" s="1"/>
  <c r="BK170" i="1" s="1"/>
  <c r="BK169" i="1" s="1"/>
  <c r="BL168" i="1" s="1"/>
  <c r="BL170" i="1" s="1"/>
  <c r="BL169" i="1" s="1"/>
  <c r="BM168" i="1" s="1"/>
  <c r="BM170" i="1" s="1"/>
  <c r="BM169" i="1" s="1"/>
  <c r="AS25" i="8"/>
  <c r="AV155" i="8"/>
  <c r="AV154" i="8" s="1"/>
  <c r="AW153" i="8" s="1"/>
  <c r="AW155" i="8" s="1"/>
  <c r="AW154" i="8" s="1"/>
  <c r="AX153" i="8" s="1"/>
  <c r="AX155" i="8" s="1"/>
  <c r="AX154" i="8" s="1"/>
  <c r="AY153" i="8" s="1"/>
  <c r="AY155" i="8" s="1"/>
  <c r="AY154" i="8" s="1"/>
  <c r="AZ153" i="8" s="1"/>
  <c r="AV281" i="8"/>
  <c r="AV283" i="8" s="1"/>
  <c r="AV285" i="8"/>
  <c r="AY283" i="6"/>
  <c r="AY285" i="6" s="1"/>
  <c r="X26" i="8"/>
  <c r="W275" i="8"/>
  <c r="AY134" i="8"/>
  <c r="AY133" i="8" s="1"/>
  <c r="AZ132" i="8" s="1"/>
  <c r="AY143" i="8"/>
  <c r="AY142" i="8" s="1"/>
  <c r="AZ141" i="8" s="1"/>
  <c r="AY149" i="8"/>
  <c r="AY148" i="8" s="1"/>
  <c r="AZ147" i="8" s="1"/>
  <c r="AY152" i="8"/>
  <c r="AY151" i="8" s="1"/>
  <c r="AZ150" i="8" s="1"/>
  <c r="AY131" i="8"/>
  <c r="AY130" i="8" s="1"/>
  <c r="AZ129" i="8" s="1"/>
  <c r="AY146" i="8"/>
  <c r="AY145" i="8" s="1"/>
  <c r="AZ144" i="8" s="1"/>
  <c r="AY137" i="8"/>
  <c r="AY136" i="8" s="1"/>
  <c r="AZ135" i="8" s="1"/>
  <c r="AY122" i="8"/>
  <c r="AY121" i="8" s="1"/>
  <c r="AY128" i="8"/>
  <c r="AY127" i="8" s="1"/>
  <c r="AZ126" i="8" s="1"/>
  <c r="AY140" i="8"/>
  <c r="AY139" i="8" s="1"/>
  <c r="AZ138" i="8" s="1"/>
  <c r="AA32" i="8"/>
  <c r="AY125" i="8"/>
  <c r="AY124" i="8" s="1"/>
  <c r="AZ123" i="8" s="1"/>
  <c r="AW18" i="8"/>
  <c r="AW21" i="8" s="1"/>
  <c r="AX159" i="8" s="1"/>
  <c r="AV19" i="8"/>
  <c r="AV20" i="8"/>
  <c r="AT20" i="6"/>
  <c r="AL27" i="6" l="1"/>
  <c r="AL272" i="6" s="1"/>
  <c r="X46" i="8"/>
  <c r="X268" i="8"/>
  <c r="Z49" i="6"/>
  <c r="Y273" i="6"/>
  <c r="Y278" i="6" s="1"/>
  <c r="Y274" i="6"/>
  <c r="Y279" i="6" s="1"/>
  <c r="AX299" i="1"/>
  <c r="AZ18" i="1"/>
  <c r="AY21" i="1"/>
  <c r="AZ171" i="1" s="1"/>
  <c r="AZ173" i="1" s="1"/>
  <c r="AZ172" i="1" s="1"/>
  <c r="BA171" i="1" s="1"/>
  <c r="BA173" i="1" s="1"/>
  <c r="BA172" i="1" s="1"/>
  <c r="BB171" i="1" s="1"/>
  <c r="BB173" i="1" s="1"/>
  <c r="BB172" i="1" s="1"/>
  <c r="BC171" i="1" s="1"/>
  <c r="BC173" i="1" s="1"/>
  <c r="BC172" i="1" s="1"/>
  <c r="BD171" i="1" s="1"/>
  <c r="BD173" i="1" s="1"/>
  <c r="BD172" i="1" s="1"/>
  <c r="BE171" i="1" s="1"/>
  <c r="BE173" i="1" s="1"/>
  <c r="BE172" i="1" s="1"/>
  <c r="BF171" i="1" s="1"/>
  <c r="BF173" i="1" s="1"/>
  <c r="BF172" i="1" s="1"/>
  <c r="BG171" i="1" s="1"/>
  <c r="BG173" i="1" s="1"/>
  <c r="BG172" i="1" s="1"/>
  <c r="BH171" i="1" s="1"/>
  <c r="BH173" i="1" s="1"/>
  <c r="BH172" i="1" s="1"/>
  <c r="BI171" i="1" s="1"/>
  <c r="BI173" i="1" s="1"/>
  <c r="BI172" i="1" s="1"/>
  <c r="BJ171" i="1" s="1"/>
  <c r="BJ173" i="1" s="1"/>
  <c r="BJ172" i="1" s="1"/>
  <c r="BK171" i="1" s="1"/>
  <c r="BK173" i="1" s="1"/>
  <c r="BK172" i="1" s="1"/>
  <c r="BL171" i="1" s="1"/>
  <c r="BL173" i="1" s="1"/>
  <c r="BL172" i="1" s="1"/>
  <c r="BM171" i="1" s="1"/>
  <c r="AW158" i="8"/>
  <c r="AW157" i="8" s="1"/>
  <c r="AX156" i="8" s="1"/>
  <c r="AX158" i="8" s="1"/>
  <c r="AX157" i="8" s="1"/>
  <c r="AY156" i="8" s="1"/>
  <c r="AY158" i="8" s="1"/>
  <c r="AY157" i="8" s="1"/>
  <c r="AZ156" i="8" s="1"/>
  <c r="AZ158" i="8" s="1"/>
  <c r="AZ157" i="8" s="1"/>
  <c r="BA156" i="8" s="1"/>
  <c r="AW281" i="8"/>
  <c r="AW283" i="8" s="1"/>
  <c r="AW285" i="8"/>
  <c r="AS27" i="8"/>
  <c r="AS268" i="8" s="1"/>
  <c r="X277" i="6"/>
  <c r="AZ283" i="6"/>
  <c r="AZ285" i="6" s="1"/>
  <c r="Y25" i="8"/>
  <c r="AA31" i="8"/>
  <c r="AB30" i="8" s="1"/>
  <c r="AB32" i="8" s="1"/>
  <c r="AZ134" i="8"/>
  <c r="AZ133" i="8" s="1"/>
  <c r="BA132" i="8" s="1"/>
  <c r="AZ137" i="8"/>
  <c r="AZ136" i="8" s="1"/>
  <c r="BA135" i="8" s="1"/>
  <c r="AZ155" i="8"/>
  <c r="AZ154" i="8" s="1"/>
  <c r="BA153" i="8" s="1"/>
  <c r="AZ146" i="8"/>
  <c r="AZ145" i="8" s="1"/>
  <c r="BA144" i="8" s="1"/>
  <c r="AZ140" i="8"/>
  <c r="AZ139" i="8" s="1"/>
  <c r="BA138" i="8" s="1"/>
  <c r="AZ152" i="8"/>
  <c r="AZ151" i="8" s="1"/>
  <c r="BA150" i="8" s="1"/>
  <c r="AZ125" i="8"/>
  <c r="AZ124" i="8" s="1"/>
  <c r="AZ128" i="8"/>
  <c r="AZ127" i="8" s="1"/>
  <c r="BA126" i="8" s="1"/>
  <c r="AZ149" i="8"/>
  <c r="AZ148" i="8" s="1"/>
  <c r="BA147" i="8" s="1"/>
  <c r="AZ131" i="8"/>
  <c r="AZ130" i="8" s="1"/>
  <c r="BA129" i="8" s="1"/>
  <c r="AZ143" i="8"/>
  <c r="AZ142" i="8" s="1"/>
  <c r="BA141" i="8" s="1"/>
  <c r="AX18" i="8"/>
  <c r="AX21" i="8" s="1"/>
  <c r="AY162" i="8" s="1"/>
  <c r="AW19" i="8"/>
  <c r="AW20" i="8"/>
  <c r="AU20" i="6"/>
  <c r="BM173" i="1" l="1"/>
  <c r="BM172" i="1" s="1"/>
  <c r="BN171" i="1" s="1"/>
  <c r="BN173" i="1" s="1"/>
  <c r="BN172" i="1" s="1"/>
  <c r="AM26" i="6"/>
  <c r="AM28" i="6" s="1"/>
  <c r="AM270" i="6" s="1"/>
  <c r="Y45" i="8"/>
  <c r="X270" i="8"/>
  <c r="Y280" i="6"/>
  <c r="Y288" i="6" s="1"/>
  <c r="Z48" i="6"/>
  <c r="Z272" i="6" s="1"/>
  <c r="Z270" i="6"/>
  <c r="Z277" i="6" s="1"/>
  <c r="AY299" i="1"/>
  <c r="BA18" i="1"/>
  <c r="AZ21" i="1"/>
  <c r="BA174" i="1" s="1"/>
  <c r="BA176" i="1" s="1"/>
  <c r="BA175" i="1" s="1"/>
  <c r="BB174" i="1" s="1"/>
  <c r="BB176" i="1" s="1"/>
  <c r="BB175" i="1" s="1"/>
  <c r="BC174" i="1" s="1"/>
  <c r="BC176" i="1" s="1"/>
  <c r="BC175" i="1" s="1"/>
  <c r="BD174" i="1" s="1"/>
  <c r="BD176" i="1" s="1"/>
  <c r="BD175" i="1" s="1"/>
  <c r="BE174" i="1" s="1"/>
  <c r="AX285" i="8"/>
  <c r="AX161" i="8"/>
  <c r="AX160" i="8" s="1"/>
  <c r="AY159" i="8" s="1"/>
  <c r="AY161" i="8" s="1"/>
  <c r="AY160" i="8" s="1"/>
  <c r="AZ159" i="8" s="1"/>
  <c r="AZ161" i="8" s="1"/>
  <c r="AZ160" i="8" s="1"/>
  <c r="BA159" i="8" s="1"/>
  <c r="BA161" i="8" s="1"/>
  <c r="BA160" i="8" s="1"/>
  <c r="BB159" i="8" s="1"/>
  <c r="AX281" i="8"/>
  <c r="AX283" i="8" s="1"/>
  <c r="AS26" i="8"/>
  <c r="AS270" i="8" s="1"/>
  <c r="X273" i="6"/>
  <c r="X278" i="6" s="1"/>
  <c r="W274" i="6"/>
  <c r="W279" i="6" s="1"/>
  <c r="W273" i="6"/>
  <c r="W278" i="6" s="1"/>
  <c r="BA283" i="6"/>
  <c r="BA285" i="6" s="1"/>
  <c r="W271" i="8"/>
  <c r="W276" i="8" s="1"/>
  <c r="W272" i="8"/>
  <c r="W277" i="8" s="1"/>
  <c r="Y27" i="8"/>
  <c r="AH274" i="6"/>
  <c r="AH279" i="6" s="1"/>
  <c r="AH273" i="6"/>
  <c r="AH278" i="6" s="1"/>
  <c r="AB31" i="8"/>
  <c r="AC30" i="8" s="1"/>
  <c r="AC32" i="8" s="1"/>
  <c r="BA140" i="8"/>
  <c r="BA139" i="8" s="1"/>
  <c r="BB138" i="8" s="1"/>
  <c r="BA149" i="8"/>
  <c r="BA148" i="8" s="1"/>
  <c r="BB147" i="8" s="1"/>
  <c r="BA131" i="8"/>
  <c r="BA130" i="8" s="1"/>
  <c r="BB129" i="8" s="1"/>
  <c r="BA146" i="8"/>
  <c r="BA145" i="8" s="1"/>
  <c r="BB144" i="8" s="1"/>
  <c r="BA155" i="8"/>
  <c r="BA154" i="8" s="1"/>
  <c r="BB153" i="8" s="1"/>
  <c r="BA134" i="8"/>
  <c r="BA133" i="8" s="1"/>
  <c r="BB132" i="8" s="1"/>
  <c r="BA143" i="8"/>
  <c r="BA142" i="8" s="1"/>
  <c r="BB141" i="8" s="1"/>
  <c r="BA128" i="8"/>
  <c r="BA127" i="8" s="1"/>
  <c r="BA152" i="8"/>
  <c r="BA151" i="8" s="1"/>
  <c r="BB150" i="8" s="1"/>
  <c r="BA137" i="8"/>
  <c r="BA136" i="8" s="1"/>
  <c r="BB135" i="8" s="1"/>
  <c r="BA158" i="8"/>
  <c r="BA157" i="8" s="1"/>
  <c r="BB156" i="8" s="1"/>
  <c r="AX19" i="8"/>
  <c r="AY18" i="8"/>
  <c r="AY21" i="8" s="1"/>
  <c r="AZ165" i="8" s="1"/>
  <c r="AX20" i="8"/>
  <c r="AV20" i="6"/>
  <c r="BE176" i="1" l="1"/>
  <c r="BE175" i="1" s="1"/>
  <c r="BF174" i="1" s="1"/>
  <c r="BF176" i="1" s="1"/>
  <c r="BF175" i="1" s="1"/>
  <c r="BG174" i="1" s="1"/>
  <c r="BG176" i="1" s="1"/>
  <c r="BG175" i="1" s="1"/>
  <c r="BH174" i="1" s="1"/>
  <c r="BH176" i="1" s="1"/>
  <c r="BH175" i="1" s="1"/>
  <c r="BI174" i="1" s="1"/>
  <c r="BI176" i="1" s="1"/>
  <c r="BI175" i="1" s="1"/>
  <c r="BJ174" i="1" s="1"/>
  <c r="BJ176" i="1" s="1"/>
  <c r="BJ175" i="1" s="1"/>
  <c r="BK174" i="1" s="1"/>
  <c r="BK176" i="1" s="1"/>
  <c r="BK175" i="1" s="1"/>
  <c r="BL174" i="1" s="1"/>
  <c r="BL176" i="1" s="1"/>
  <c r="BL175" i="1" s="1"/>
  <c r="BM174" i="1" s="1"/>
  <c r="BM176" i="1" s="1"/>
  <c r="BM175" i="1" s="1"/>
  <c r="BN174" i="1" s="1"/>
  <c r="Y47" i="8"/>
  <c r="W278" i="8"/>
  <c r="W286" i="8" s="1"/>
  <c r="Z273" i="6"/>
  <c r="Z278" i="6" s="1"/>
  <c r="Z274" i="6"/>
  <c r="Z279" i="6" s="1"/>
  <c r="W280" i="6"/>
  <c r="W288" i="6" s="1"/>
  <c r="AZ299" i="1"/>
  <c r="BB18" i="1"/>
  <c r="BA21" i="1"/>
  <c r="BB177" i="1" s="1"/>
  <c r="BB179" i="1" s="1"/>
  <c r="BB178" i="1" s="1"/>
  <c r="BC177" i="1" s="1"/>
  <c r="BC179" i="1" s="1"/>
  <c r="BC178" i="1" s="1"/>
  <c r="BD177" i="1" s="1"/>
  <c r="BD179" i="1" s="1"/>
  <c r="BD178" i="1" s="1"/>
  <c r="BE177" i="1" s="1"/>
  <c r="BE179" i="1" s="1"/>
  <c r="BE178" i="1" s="1"/>
  <c r="BF177" i="1" s="1"/>
  <c r="BF179" i="1" s="1"/>
  <c r="BF178" i="1" s="1"/>
  <c r="BG177" i="1" s="1"/>
  <c r="BG179" i="1" s="1"/>
  <c r="BG178" i="1" s="1"/>
  <c r="BH177" i="1" s="1"/>
  <c r="BH179" i="1" s="1"/>
  <c r="BH178" i="1" s="1"/>
  <c r="BI177" i="1" s="1"/>
  <c r="BI179" i="1" s="1"/>
  <c r="BI178" i="1" s="1"/>
  <c r="BJ177" i="1" s="1"/>
  <c r="BJ179" i="1" s="1"/>
  <c r="BJ178" i="1" s="1"/>
  <c r="BK177" i="1" s="1"/>
  <c r="BK179" i="1" s="1"/>
  <c r="BK178" i="1" s="1"/>
  <c r="BL177" i="1" s="1"/>
  <c r="BL179" i="1" s="1"/>
  <c r="BL178" i="1" s="1"/>
  <c r="BM177" i="1" s="1"/>
  <c r="BM179" i="1" s="1"/>
  <c r="BM178" i="1" s="1"/>
  <c r="BN177" i="1" s="1"/>
  <c r="AY164" i="8"/>
  <c r="AY163" i="8" s="1"/>
  <c r="AZ162" i="8" s="1"/>
  <c r="AZ164" i="8" s="1"/>
  <c r="AZ163" i="8" s="1"/>
  <c r="BA162" i="8" s="1"/>
  <c r="BA164" i="8" s="1"/>
  <c r="BA163" i="8" s="1"/>
  <c r="BB162" i="8" s="1"/>
  <c r="BB164" i="8" s="1"/>
  <c r="BB163" i="8" s="1"/>
  <c r="BC162" i="8" s="1"/>
  <c r="AY281" i="8"/>
  <c r="AY283" i="8" s="1"/>
  <c r="AY285" i="8"/>
  <c r="AT25" i="8"/>
  <c r="X274" i="6"/>
  <c r="X279" i="6" s="1"/>
  <c r="BB283" i="6"/>
  <c r="BB285" i="6" s="1"/>
  <c r="AA277" i="6"/>
  <c r="AA280" i="6" s="1"/>
  <c r="AA288" i="6" s="1"/>
  <c r="Y26" i="8"/>
  <c r="X275" i="8"/>
  <c r="AM27" i="6"/>
  <c r="AM272" i="6" s="1"/>
  <c r="AC31" i="8"/>
  <c r="AD30" i="8" s="1"/>
  <c r="AD32" i="8" s="1"/>
  <c r="BB146" i="8"/>
  <c r="BB145" i="8" s="1"/>
  <c r="BC144" i="8" s="1"/>
  <c r="BB143" i="8"/>
  <c r="BB142" i="8" s="1"/>
  <c r="BC141" i="8" s="1"/>
  <c r="BB134" i="8"/>
  <c r="BB133" i="8" s="1"/>
  <c r="BC132" i="8" s="1"/>
  <c r="BB131" i="8"/>
  <c r="BB130" i="8" s="1"/>
  <c r="BB158" i="8"/>
  <c r="BB157" i="8" s="1"/>
  <c r="BC156" i="8" s="1"/>
  <c r="BB137" i="8"/>
  <c r="BB136" i="8" s="1"/>
  <c r="BC135" i="8" s="1"/>
  <c r="BB155" i="8"/>
  <c r="BB154" i="8" s="1"/>
  <c r="BC153" i="8" s="1"/>
  <c r="BB161" i="8"/>
  <c r="BB160" i="8" s="1"/>
  <c r="BC159" i="8" s="1"/>
  <c r="BB149" i="8"/>
  <c r="BB148" i="8" s="1"/>
  <c r="BC147" i="8" s="1"/>
  <c r="AY19" i="8"/>
  <c r="AZ18" i="8"/>
  <c r="AZ21" i="8" s="1"/>
  <c r="BA168" i="8" s="1"/>
  <c r="AY20" i="8"/>
  <c r="BB152" i="8"/>
  <c r="BB151" i="8" s="1"/>
  <c r="BC150" i="8" s="1"/>
  <c r="BB140" i="8"/>
  <c r="BB139" i="8" s="1"/>
  <c r="BC138" i="8" s="1"/>
  <c r="AW20" i="6"/>
  <c r="BN176" i="1" l="1"/>
  <c r="BN175" i="1" s="1"/>
  <c r="BO174" i="1" s="1"/>
  <c r="BO176" i="1" s="1"/>
  <c r="BO175" i="1" s="1"/>
  <c r="BN179" i="1"/>
  <c r="BN178" i="1" s="1"/>
  <c r="BO177" i="1" s="1"/>
  <c r="BO179" i="1" s="1"/>
  <c r="BO178" i="1" s="1"/>
  <c r="BP177" i="1" s="1"/>
  <c r="BP179" i="1" s="1"/>
  <c r="BP178" i="1" s="1"/>
  <c r="Y46" i="8"/>
  <c r="Y268" i="8"/>
  <c r="Z280" i="6"/>
  <c r="Z288" i="6" s="1"/>
  <c r="X280" i="6"/>
  <c r="X288" i="6" s="1"/>
  <c r="BA299" i="1"/>
  <c r="BC18" i="1"/>
  <c r="BB21" i="1"/>
  <c r="BC180" i="1" s="1"/>
  <c r="BC182" i="1" s="1"/>
  <c r="BC181" i="1" s="1"/>
  <c r="BD180" i="1" s="1"/>
  <c r="BD182" i="1" s="1"/>
  <c r="BD181" i="1" s="1"/>
  <c r="BE180" i="1" s="1"/>
  <c r="AT27" i="8"/>
  <c r="AT268" i="8" s="1"/>
  <c r="AZ281" i="8"/>
  <c r="AZ283" i="8" s="1"/>
  <c r="AZ285" i="8"/>
  <c r="AZ167" i="8"/>
  <c r="AZ166" i="8" s="1"/>
  <c r="BA165" i="8" s="1"/>
  <c r="BA167" i="8" s="1"/>
  <c r="BA166" i="8" s="1"/>
  <c r="BB165" i="8" s="1"/>
  <c r="BB167" i="8" s="1"/>
  <c r="BB166" i="8" s="1"/>
  <c r="BC165" i="8" s="1"/>
  <c r="BC167" i="8" s="1"/>
  <c r="BC166" i="8" s="1"/>
  <c r="BD165" i="8" s="1"/>
  <c r="BC283" i="6"/>
  <c r="BC285" i="6" s="1"/>
  <c r="BC28" i="6"/>
  <c r="BC270" i="6" s="1"/>
  <c r="Z25" i="8"/>
  <c r="AN26" i="6"/>
  <c r="BC152" i="8"/>
  <c r="BC151" i="8" s="1"/>
  <c r="BD150" i="8" s="1"/>
  <c r="BC158" i="8"/>
  <c r="BC157" i="8" s="1"/>
  <c r="BD156" i="8" s="1"/>
  <c r="BC143" i="8"/>
  <c r="BC142" i="8" s="1"/>
  <c r="BD141" i="8" s="1"/>
  <c r="BC146" i="8"/>
  <c r="BC145" i="8" s="1"/>
  <c r="BD144" i="8" s="1"/>
  <c r="BC161" i="8"/>
  <c r="BC160" i="8" s="1"/>
  <c r="BD159" i="8" s="1"/>
  <c r="BC134" i="8"/>
  <c r="BC133" i="8" s="1"/>
  <c r="BC155" i="8"/>
  <c r="BC154" i="8" s="1"/>
  <c r="BD153" i="8" s="1"/>
  <c r="BC137" i="8"/>
  <c r="BC136" i="8" s="1"/>
  <c r="BD135" i="8" s="1"/>
  <c r="BC164" i="8"/>
  <c r="BC163" i="8" s="1"/>
  <c r="BD162" i="8" s="1"/>
  <c r="BC149" i="8"/>
  <c r="BC148" i="8" s="1"/>
  <c r="BD147" i="8" s="1"/>
  <c r="AD31" i="8"/>
  <c r="BC140" i="8"/>
  <c r="BC139" i="8" s="1"/>
  <c r="BD138" i="8" s="1"/>
  <c r="BA18" i="8"/>
  <c r="BA21" i="8" s="1"/>
  <c r="BB171" i="8" s="1"/>
  <c r="AZ19" i="8"/>
  <c r="AZ20" i="8"/>
  <c r="AX20" i="6"/>
  <c r="BE182" i="1" l="1"/>
  <c r="BE181" i="1" s="1"/>
  <c r="BF180" i="1" s="1"/>
  <c r="BF182" i="1" s="1"/>
  <c r="BF181" i="1" s="1"/>
  <c r="BG180" i="1" s="1"/>
  <c r="BG182" i="1" s="1"/>
  <c r="BG181" i="1" s="1"/>
  <c r="BH180" i="1" s="1"/>
  <c r="BH182" i="1" s="1"/>
  <c r="BH181" i="1" s="1"/>
  <c r="BI180" i="1" s="1"/>
  <c r="BI182" i="1" s="1"/>
  <c r="BI181" i="1" s="1"/>
  <c r="BJ180" i="1" s="1"/>
  <c r="BJ182" i="1" s="1"/>
  <c r="BJ181" i="1" s="1"/>
  <c r="BK180" i="1" s="1"/>
  <c r="BK182" i="1" s="1"/>
  <c r="BK181" i="1" s="1"/>
  <c r="BL180" i="1" s="1"/>
  <c r="BL182" i="1" s="1"/>
  <c r="BL181" i="1" s="1"/>
  <c r="BM180" i="1" s="1"/>
  <c r="Z45" i="8"/>
  <c r="Y270" i="8"/>
  <c r="BB299" i="1"/>
  <c r="BD18" i="1"/>
  <c r="BC21" i="1"/>
  <c r="BD183" i="1" s="1"/>
  <c r="BD185" i="1" s="1"/>
  <c r="BD184" i="1" s="1"/>
  <c r="BE183" i="1" s="1"/>
  <c r="BE185" i="1" s="1"/>
  <c r="BE184" i="1" s="1"/>
  <c r="BF183" i="1" s="1"/>
  <c r="BF185" i="1" s="1"/>
  <c r="BF184" i="1" s="1"/>
  <c r="BG183" i="1" s="1"/>
  <c r="BG185" i="1" s="1"/>
  <c r="BG184" i="1" s="1"/>
  <c r="BH183" i="1" s="1"/>
  <c r="BH185" i="1" s="1"/>
  <c r="BH184" i="1" s="1"/>
  <c r="BI183" i="1" s="1"/>
  <c r="BI185" i="1" s="1"/>
  <c r="BI184" i="1" s="1"/>
  <c r="BJ183" i="1" s="1"/>
  <c r="BJ185" i="1" s="1"/>
  <c r="BJ184" i="1" s="1"/>
  <c r="BK183" i="1" s="1"/>
  <c r="BK185" i="1" s="1"/>
  <c r="BK184" i="1" s="1"/>
  <c r="BL183" i="1" s="1"/>
  <c r="BL185" i="1" s="1"/>
  <c r="BL184" i="1" s="1"/>
  <c r="BM183" i="1" s="1"/>
  <c r="AT26" i="8"/>
  <c r="AT270" i="8" s="1"/>
  <c r="BA170" i="8"/>
  <c r="BA169" i="8" s="1"/>
  <c r="BB168" i="8" s="1"/>
  <c r="BB170" i="8" s="1"/>
  <c r="BB169" i="8" s="1"/>
  <c r="BC168" i="8" s="1"/>
  <c r="BC170" i="8" s="1"/>
  <c r="BC169" i="8" s="1"/>
  <c r="BD168" i="8" s="1"/>
  <c r="BD170" i="8" s="1"/>
  <c r="BD169" i="8" s="1"/>
  <c r="BE168" i="8" s="1"/>
  <c r="BA285" i="8"/>
  <c r="BA281" i="8"/>
  <c r="BA283" i="8" s="1"/>
  <c r="BC27" i="6"/>
  <c r="BC272" i="6" s="1"/>
  <c r="BD283" i="6"/>
  <c r="BD285" i="6" s="1"/>
  <c r="BD33" i="6"/>
  <c r="BD32" i="6" s="1"/>
  <c r="BE31" i="6" s="1"/>
  <c r="AN28" i="6"/>
  <c r="AN270" i="6" s="1"/>
  <c r="X272" i="8"/>
  <c r="X277" i="8" s="1"/>
  <c r="X271" i="8"/>
  <c r="X276" i="8" s="1"/>
  <c r="AI273" i="6"/>
  <c r="AI278" i="6" s="1"/>
  <c r="AI274" i="6"/>
  <c r="AI279" i="6" s="1"/>
  <c r="Z27" i="8"/>
  <c r="BD137" i="8"/>
  <c r="BD136" i="8" s="1"/>
  <c r="BD149" i="8"/>
  <c r="BD148" i="8" s="1"/>
  <c r="BE147" i="8" s="1"/>
  <c r="BD155" i="8"/>
  <c r="BD154" i="8" s="1"/>
  <c r="BE153" i="8" s="1"/>
  <c r="BD161" i="8"/>
  <c r="BD160" i="8" s="1"/>
  <c r="BE159" i="8" s="1"/>
  <c r="BD158" i="8"/>
  <c r="BD157" i="8" s="1"/>
  <c r="BE156" i="8" s="1"/>
  <c r="BD143" i="8"/>
  <c r="BD142" i="8" s="1"/>
  <c r="BE141" i="8" s="1"/>
  <c r="BD167" i="8"/>
  <c r="BD166" i="8" s="1"/>
  <c r="BE165" i="8" s="1"/>
  <c r="BD164" i="8"/>
  <c r="BD163" i="8" s="1"/>
  <c r="BE162" i="8" s="1"/>
  <c r="BD146" i="8"/>
  <c r="BD145" i="8" s="1"/>
  <c r="BE144" i="8" s="1"/>
  <c r="BD152" i="8"/>
  <c r="BD151" i="8" s="1"/>
  <c r="BE150" i="8" s="1"/>
  <c r="BD140" i="8"/>
  <c r="BD139" i="8" s="1"/>
  <c r="BE138" i="8" s="1"/>
  <c r="BB18" i="8"/>
  <c r="BB21" i="8" s="1"/>
  <c r="BC174" i="8" s="1"/>
  <c r="BA19" i="8"/>
  <c r="BA20" i="8"/>
  <c r="AE30" i="8"/>
  <c r="AY20" i="6"/>
  <c r="BM182" i="1" l="1"/>
  <c r="BM181" i="1" s="1"/>
  <c r="BN180" i="1" s="1"/>
  <c r="BN182" i="1" s="1"/>
  <c r="BN181" i="1" s="1"/>
  <c r="BO180" i="1" s="1"/>
  <c r="BO182" i="1" s="1"/>
  <c r="BO181" i="1" s="1"/>
  <c r="BP180" i="1" s="1"/>
  <c r="BP182" i="1" s="1"/>
  <c r="BP181" i="1" s="1"/>
  <c r="BQ180" i="1" s="1"/>
  <c r="BQ182" i="1" s="1"/>
  <c r="BQ181" i="1" s="1"/>
  <c r="BM185" i="1"/>
  <c r="BM184" i="1" s="1"/>
  <c r="BN183" i="1" s="1"/>
  <c r="BN185" i="1" s="1"/>
  <c r="BN184" i="1" s="1"/>
  <c r="BO183" i="1" s="1"/>
  <c r="BO185" i="1" s="1"/>
  <c r="BO184" i="1" s="1"/>
  <c r="BP183" i="1" s="1"/>
  <c r="BP185" i="1" s="1"/>
  <c r="BP184" i="1" s="1"/>
  <c r="BQ183" i="1" s="1"/>
  <c r="BQ185" i="1" s="1"/>
  <c r="BQ184" i="1" s="1"/>
  <c r="BR183" i="1" s="1"/>
  <c r="BR185" i="1" s="1"/>
  <c r="BR184" i="1" s="1"/>
  <c r="Z47" i="8"/>
  <c r="X278" i="8"/>
  <c r="X286" i="8" s="1"/>
  <c r="BC299" i="1"/>
  <c r="AU25" i="8"/>
  <c r="BE18" i="1"/>
  <c r="BD21" i="1"/>
  <c r="BE186" i="1" s="1"/>
  <c r="BE188" i="1" s="1"/>
  <c r="BE187" i="1" s="1"/>
  <c r="BF186" i="1" s="1"/>
  <c r="BF188" i="1" s="1"/>
  <c r="BF187" i="1" s="1"/>
  <c r="BG186" i="1" s="1"/>
  <c r="BG188" i="1" s="1"/>
  <c r="BG187" i="1" s="1"/>
  <c r="BH186" i="1" s="1"/>
  <c r="BH188" i="1" s="1"/>
  <c r="BH187" i="1" s="1"/>
  <c r="BI186" i="1" s="1"/>
  <c r="BI188" i="1" s="1"/>
  <c r="BI187" i="1" s="1"/>
  <c r="BJ186" i="1" s="1"/>
  <c r="BJ188" i="1" s="1"/>
  <c r="BJ187" i="1" s="1"/>
  <c r="BK186" i="1" s="1"/>
  <c r="BK188" i="1" s="1"/>
  <c r="BK187" i="1" s="1"/>
  <c r="BL186" i="1" s="1"/>
  <c r="BL188" i="1" s="1"/>
  <c r="BL187" i="1" s="1"/>
  <c r="BM186" i="1" s="1"/>
  <c r="BB173" i="8"/>
  <c r="BB172" i="8" s="1"/>
  <c r="BC171" i="8" s="1"/>
  <c r="BC173" i="8" s="1"/>
  <c r="BC172" i="8" s="1"/>
  <c r="BD171" i="8" s="1"/>
  <c r="BD173" i="8" s="1"/>
  <c r="BD172" i="8" s="1"/>
  <c r="BE171" i="8" s="1"/>
  <c r="BE173" i="8" s="1"/>
  <c r="BE172" i="8" s="1"/>
  <c r="BF171" i="8" s="1"/>
  <c r="BB281" i="8"/>
  <c r="BB283" i="8" s="1"/>
  <c r="BB285" i="8"/>
  <c r="AN27" i="6"/>
  <c r="AN272" i="6" s="1"/>
  <c r="BD26" i="6"/>
  <c r="BE33" i="6"/>
  <c r="BE32" i="6" s="1"/>
  <c r="BF31" i="6" s="1"/>
  <c r="BE283" i="6"/>
  <c r="BE285" i="6" s="1"/>
  <c r="BE38" i="6"/>
  <c r="BE37" i="6" s="1"/>
  <c r="BF36" i="6" s="1"/>
  <c r="AJ273" i="6"/>
  <c r="AJ278" i="6" s="1"/>
  <c r="Z26" i="8"/>
  <c r="Y275" i="8"/>
  <c r="AB277" i="6"/>
  <c r="AB280" i="6" s="1"/>
  <c r="AB288" i="6" s="1"/>
  <c r="BE140" i="8"/>
  <c r="BE139" i="8" s="1"/>
  <c r="BE146" i="8"/>
  <c r="BE145" i="8" s="1"/>
  <c r="BF144" i="8" s="1"/>
  <c r="BE158" i="8"/>
  <c r="BE157" i="8" s="1"/>
  <c r="BF156" i="8" s="1"/>
  <c r="BE155" i="8"/>
  <c r="BE154" i="8" s="1"/>
  <c r="BF153" i="8" s="1"/>
  <c r="BE152" i="8"/>
  <c r="BE151" i="8" s="1"/>
  <c r="BF150" i="8" s="1"/>
  <c r="BE164" i="8"/>
  <c r="BE163" i="8" s="1"/>
  <c r="BF162" i="8" s="1"/>
  <c r="BE167" i="8"/>
  <c r="BE166" i="8" s="1"/>
  <c r="BF165" i="8" s="1"/>
  <c r="BE143" i="8"/>
  <c r="BE142" i="8" s="1"/>
  <c r="BF141" i="8" s="1"/>
  <c r="BE161" i="8"/>
  <c r="BE160" i="8" s="1"/>
  <c r="BF159" i="8" s="1"/>
  <c r="BE149" i="8"/>
  <c r="BE148" i="8" s="1"/>
  <c r="BF147" i="8" s="1"/>
  <c r="BE170" i="8"/>
  <c r="BE169" i="8" s="1"/>
  <c r="BF168" i="8" s="1"/>
  <c r="AE32" i="8"/>
  <c r="BB19" i="8"/>
  <c r="BC18" i="8"/>
  <c r="BC21" i="8" s="1"/>
  <c r="BD177" i="8" s="1"/>
  <c r="BB20" i="8"/>
  <c r="AZ20" i="6"/>
  <c r="AU27" i="8" l="1"/>
  <c r="AU268" i="8" s="1"/>
  <c r="BM188" i="1"/>
  <c r="BM187" i="1" s="1"/>
  <c r="BN186" i="1" s="1"/>
  <c r="BN188" i="1" s="1"/>
  <c r="BN187" i="1" s="1"/>
  <c r="BO186" i="1" s="1"/>
  <c r="BO188" i="1" s="1"/>
  <c r="BO187" i="1" s="1"/>
  <c r="BP186" i="1" s="1"/>
  <c r="BP188" i="1" s="1"/>
  <c r="BP187" i="1" s="1"/>
  <c r="BQ186" i="1" s="1"/>
  <c r="BQ188" i="1" s="1"/>
  <c r="BQ187" i="1" s="1"/>
  <c r="BR186" i="1" s="1"/>
  <c r="BR188" i="1" s="1"/>
  <c r="BR187" i="1" s="1"/>
  <c r="BS186" i="1" s="1"/>
  <c r="BS188" i="1" s="1"/>
  <c r="BS187" i="1" s="1"/>
  <c r="Z46" i="8"/>
  <c r="Z270" i="8" s="1"/>
  <c r="Z268" i="8"/>
  <c r="BD299" i="1"/>
  <c r="BF18" i="1"/>
  <c r="BE21" i="1"/>
  <c r="BF189" i="1" s="1"/>
  <c r="BF191" i="1" s="1"/>
  <c r="BF190" i="1" s="1"/>
  <c r="BG189" i="1" s="1"/>
  <c r="BG191" i="1" s="1"/>
  <c r="BG190" i="1" s="1"/>
  <c r="BH189" i="1" s="1"/>
  <c r="BH191" i="1" s="1"/>
  <c r="BH190" i="1" s="1"/>
  <c r="BI189" i="1" s="1"/>
  <c r="BI191" i="1" s="1"/>
  <c r="BI190" i="1" s="1"/>
  <c r="BJ189" i="1" s="1"/>
  <c r="BJ191" i="1" s="1"/>
  <c r="BJ190" i="1" s="1"/>
  <c r="BK189" i="1" s="1"/>
  <c r="BK191" i="1" s="1"/>
  <c r="BK190" i="1" s="1"/>
  <c r="BL189" i="1" s="1"/>
  <c r="BL191" i="1" s="1"/>
  <c r="BL190" i="1" s="1"/>
  <c r="BM189" i="1" s="1"/>
  <c r="BM191" i="1" s="1"/>
  <c r="BM190" i="1" s="1"/>
  <c r="BN189" i="1" s="1"/>
  <c r="BN191" i="1" s="1"/>
  <c r="BN190" i="1" s="1"/>
  <c r="BO189" i="1" s="1"/>
  <c r="BO191" i="1" s="1"/>
  <c r="BO190" i="1" s="1"/>
  <c r="BP189" i="1" s="1"/>
  <c r="BP191" i="1" s="1"/>
  <c r="BP190" i="1" s="1"/>
  <c r="BQ189" i="1" s="1"/>
  <c r="BQ191" i="1" s="1"/>
  <c r="BQ190" i="1" s="1"/>
  <c r="BR189" i="1" s="1"/>
  <c r="BR191" i="1" s="1"/>
  <c r="BR190" i="1" s="1"/>
  <c r="BS189" i="1" s="1"/>
  <c r="BS191" i="1" s="1"/>
  <c r="BS190" i="1" s="1"/>
  <c r="BT189" i="1" s="1"/>
  <c r="BT191" i="1" s="1"/>
  <c r="BT190" i="1" s="1"/>
  <c r="BC176" i="8"/>
  <c r="BC175" i="8" s="1"/>
  <c r="BD174" i="8" s="1"/>
  <c r="BD176" i="8" s="1"/>
  <c r="BD175" i="8" s="1"/>
  <c r="BE174" i="8" s="1"/>
  <c r="BE176" i="8" s="1"/>
  <c r="BE175" i="8" s="1"/>
  <c r="BF174" i="8" s="1"/>
  <c r="BF176" i="8" s="1"/>
  <c r="BF175" i="8" s="1"/>
  <c r="BG174" i="8" s="1"/>
  <c r="BC281" i="8"/>
  <c r="BC283" i="8" s="1"/>
  <c r="BC285" i="8"/>
  <c r="AO26" i="6"/>
  <c r="BD28" i="6"/>
  <c r="BD270" i="6" s="1"/>
  <c r="BF33" i="6"/>
  <c r="BF32" i="6" s="1"/>
  <c r="BG31" i="6" s="1"/>
  <c r="BG33" i="6" s="1"/>
  <c r="BG32" i="6" s="1"/>
  <c r="BH31" i="6" s="1"/>
  <c r="BF38" i="6"/>
  <c r="BF37" i="6" s="1"/>
  <c r="BG36" i="6" s="1"/>
  <c r="BG38" i="6" s="1"/>
  <c r="BG37" i="6" s="1"/>
  <c r="BH36" i="6" s="1"/>
  <c r="BF283" i="6"/>
  <c r="BF285" i="6" s="1"/>
  <c r="AJ274" i="6"/>
  <c r="AJ279" i="6" s="1"/>
  <c r="AA25" i="8"/>
  <c r="AC277" i="6"/>
  <c r="AC280" i="6" s="1"/>
  <c r="AC288" i="6" s="1"/>
  <c r="BF152" i="8"/>
  <c r="BF151" i="8" s="1"/>
  <c r="BG150" i="8" s="1"/>
  <c r="BF146" i="8"/>
  <c r="BF145" i="8" s="1"/>
  <c r="BG144" i="8" s="1"/>
  <c r="BF149" i="8"/>
  <c r="BF148" i="8" s="1"/>
  <c r="BG147" i="8" s="1"/>
  <c r="BF158" i="8"/>
  <c r="BF157" i="8" s="1"/>
  <c r="BG156" i="8" s="1"/>
  <c r="BF143" i="8"/>
  <c r="BF142" i="8" s="1"/>
  <c r="BF155" i="8"/>
  <c r="BF154" i="8" s="1"/>
  <c r="BG153" i="8" s="1"/>
  <c r="BF170" i="8"/>
  <c r="BF169" i="8" s="1"/>
  <c r="BG168" i="8" s="1"/>
  <c r="BF161" i="8"/>
  <c r="BF160" i="8" s="1"/>
  <c r="BG159" i="8" s="1"/>
  <c r="BF167" i="8"/>
  <c r="BF166" i="8" s="1"/>
  <c r="BG165" i="8" s="1"/>
  <c r="BF164" i="8"/>
  <c r="BF163" i="8" s="1"/>
  <c r="BG162" i="8" s="1"/>
  <c r="BC19" i="8"/>
  <c r="BD18" i="8"/>
  <c r="BD21" i="8" s="1"/>
  <c r="BE180" i="8" s="1"/>
  <c r="BC20" i="8"/>
  <c r="AE31" i="8"/>
  <c r="BF173" i="8"/>
  <c r="BF172" i="8" s="1"/>
  <c r="BG171" i="8" s="1"/>
  <c r="BA20" i="6"/>
  <c r="AU26" i="8" l="1"/>
  <c r="AU270" i="8" s="1"/>
  <c r="AO28" i="6"/>
  <c r="AO270" i="6" s="1"/>
  <c r="BE299" i="1"/>
  <c r="BG18" i="1"/>
  <c r="BF21" i="1"/>
  <c r="BG192" i="1" s="1"/>
  <c r="BG194" i="1" s="1"/>
  <c r="BG193" i="1" s="1"/>
  <c r="BH192" i="1" s="1"/>
  <c r="BH194" i="1" s="1"/>
  <c r="BH193" i="1" s="1"/>
  <c r="BI192" i="1" s="1"/>
  <c r="BI194" i="1" s="1"/>
  <c r="BI193" i="1" s="1"/>
  <c r="BJ192" i="1" s="1"/>
  <c r="BJ194" i="1" s="1"/>
  <c r="BJ193" i="1" s="1"/>
  <c r="BK192" i="1" s="1"/>
  <c r="BK194" i="1" s="1"/>
  <c r="BK193" i="1" s="1"/>
  <c r="BL192" i="1" s="1"/>
  <c r="BL194" i="1" s="1"/>
  <c r="BL193" i="1" s="1"/>
  <c r="BM192" i="1" s="1"/>
  <c r="BM194" i="1" s="1"/>
  <c r="BM193" i="1" s="1"/>
  <c r="BN192" i="1" s="1"/>
  <c r="BN194" i="1" s="1"/>
  <c r="BN193" i="1" s="1"/>
  <c r="BO192" i="1" s="1"/>
  <c r="BO194" i="1" s="1"/>
  <c r="BO193" i="1" s="1"/>
  <c r="BP192" i="1" s="1"/>
  <c r="BP194" i="1" s="1"/>
  <c r="BP193" i="1" s="1"/>
  <c r="BQ192" i="1" s="1"/>
  <c r="BQ194" i="1" s="1"/>
  <c r="BQ193" i="1" s="1"/>
  <c r="BR192" i="1" s="1"/>
  <c r="BR194" i="1" s="1"/>
  <c r="BR193" i="1" s="1"/>
  <c r="BS192" i="1" s="1"/>
  <c r="BS194" i="1" s="1"/>
  <c r="BS193" i="1" s="1"/>
  <c r="BT192" i="1" s="1"/>
  <c r="BT194" i="1" s="1"/>
  <c r="BT193" i="1" s="1"/>
  <c r="BU192" i="1" s="1"/>
  <c r="BU194" i="1" s="1"/>
  <c r="BU193" i="1" s="1"/>
  <c r="BD179" i="8"/>
  <c r="BD178" i="8" s="1"/>
  <c r="BE177" i="8" s="1"/>
  <c r="BE179" i="8" s="1"/>
  <c r="BE178" i="8" s="1"/>
  <c r="BF177" i="8" s="1"/>
  <c r="BF179" i="8" s="1"/>
  <c r="BF178" i="8" s="1"/>
  <c r="BG177" i="8" s="1"/>
  <c r="BG179" i="8" s="1"/>
  <c r="BG178" i="8" s="1"/>
  <c r="BH177" i="8" s="1"/>
  <c r="BD281" i="8"/>
  <c r="BD283" i="8" s="1"/>
  <c r="BD285" i="8"/>
  <c r="BD27" i="6"/>
  <c r="BD272" i="6" s="1"/>
  <c r="BH38" i="6"/>
  <c r="BH37" i="6" s="1"/>
  <c r="BI36" i="6" s="1"/>
  <c r="BI38" i="6" s="1"/>
  <c r="BI37" i="6" s="1"/>
  <c r="BJ36" i="6" s="1"/>
  <c r="BJ38" i="6" s="1"/>
  <c r="BJ37" i="6" s="1"/>
  <c r="BK36" i="6" s="1"/>
  <c r="BH33" i="6"/>
  <c r="BH32" i="6" s="1"/>
  <c r="BI31" i="6" s="1"/>
  <c r="BG283" i="6"/>
  <c r="BG285" i="6" s="1"/>
  <c r="AA27" i="8"/>
  <c r="AA268" i="8" s="1"/>
  <c r="AK273" i="6"/>
  <c r="AK278" i="6" s="1"/>
  <c r="AK274" i="6"/>
  <c r="AK279" i="6" s="1"/>
  <c r="Y271" i="8"/>
  <c r="Y276" i="8" s="1"/>
  <c r="Y272" i="8"/>
  <c r="Y277" i="8" s="1"/>
  <c r="BG164" i="8"/>
  <c r="BG163" i="8" s="1"/>
  <c r="BH162" i="8" s="1"/>
  <c r="BG149" i="8"/>
  <c r="BG148" i="8" s="1"/>
  <c r="BH147" i="8" s="1"/>
  <c r="BG155" i="8"/>
  <c r="BG154" i="8" s="1"/>
  <c r="BH153" i="8" s="1"/>
  <c r="BG161" i="8"/>
  <c r="BG160" i="8" s="1"/>
  <c r="BH159" i="8" s="1"/>
  <c r="BG167" i="8"/>
  <c r="BG166" i="8" s="1"/>
  <c r="BH165" i="8" s="1"/>
  <c r="BG170" i="8"/>
  <c r="BG169" i="8" s="1"/>
  <c r="BH168" i="8" s="1"/>
  <c r="BG158" i="8"/>
  <c r="BG157" i="8" s="1"/>
  <c r="BH156" i="8" s="1"/>
  <c r="BG146" i="8"/>
  <c r="BG145" i="8" s="1"/>
  <c r="BG152" i="8"/>
  <c r="BG151" i="8" s="1"/>
  <c r="BH150" i="8" s="1"/>
  <c r="AF30" i="8"/>
  <c r="BG176" i="8"/>
  <c r="BG175" i="8" s="1"/>
  <c r="BH174" i="8" s="1"/>
  <c r="BG173" i="8"/>
  <c r="BG172" i="8" s="1"/>
  <c r="BH171" i="8" s="1"/>
  <c r="BE18" i="8"/>
  <c r="BE21" i="8" s="1"/>
  <c r="BF183" i="8" s="1"/>
  <c r="BD19" i="8"/>
  <c r="BD20" i="8"/>
  <c r="BB20" i="6"/>
  <c r="AV25" i="8" l="1"/>
  <c r="AV27" i="8" s="1"/>
  <c r="AO27" i="6"/>
  <c r="AO272" i="6" s="1"/>
  <c r="Y278" i="8"/>
  <c r="Y286" i="8" s="1"/>
  <c r="BF299" i="1"/>
  <c r="BH18" i="1"/>
  <c r="BG21" i="1"/>
  <c r="BH195" i="1" s="1"/>
  <c r="BH197" i="1" s="1"/>
  <c r="BH196" i="1" s="1"/>
  <c r="BI195" i="1" s="1"/>
  <c r="BI197" i="1" s="1"/>
  <c r="BI196" i="1" s="1"/>
  <c r="BJ195" i="1" s="1"/>
  <c r="BJ197" i="1" s="1"/>
  <c r="BJ196" i="1" s="1"/>
  <c r="BK195" i="1" s="1"/>
  <c r="BK197" i="1" s="1"/>
  <c r="BK196" i="1" s="1"/>
  <c r="BL195" i="1" s="1"/>
  <c r="BL197" i="1" s="1"/>
  <c r="BL196" i="1" s="1"/>
  <c r="BM195" i="1" s="1"/>
  <c r="BM197" i="1" s="1"/>
  <c r="BM196" i="1" s="1"/>
  <c r="BN195" i="1" s="1"/>
  <c r="BN197" i="1" s="1"/>
  <c r="BN196" i="1" s="1"/>
  <c r="BO195" i="1" s="1"/>
  <c r="BO197" i="1" s="1"/>
  <c r="BO196" i="1" s="1"/>
  <c r="BP195" i="1" s="1"/>
  <c r="BP197" i="1" s="1"/>
  <c r="BP196" i="1" s="1"/>
  <c r="BQ195" i="1" s="1"/>
  <c r="BQ197" i="1" s="1"/>
  <c r="BQ196" i="1" s="1"/>
  <c r="BR195" i="1" s="1"/>
  <c r="BR197" i="1" s="1"/>
  <c r="BR196" i="1" s="1"/>
  <c r="BS195" i="1" s="1"/>
  <c r="BS197" i="1" s="1"/>
  <c r="BS196" i="1" s="1"/>
  <c r="BT195" i="1" s="1"/>
  <c r="BT197" i="1" s="1"/>
  <c r="BT196" i="1" s="1"/>
  <c r="BU195" i="1" s="1"/>
  <c r="BU197" i="1" s="1"/>
  <c r="BU196" i="1" s="1"/>
  <c r="BV195" i="1" s="1"/>
  <c r="BE182" i="8"/>
  <c r="BE181" i="8" s="1"/>
  <c r="BF180" i="8" s="1"/>
  <c r="BF182" i="8" s="1"/>
  <c r="BF181" i="8" s="1"/>
  <c r="BG180" i="8" s="1"/>
  <c r="BG182" i="8" s="1"/>
  <c r="BG181" i="8" s="1"/>
  <c r="BH180" i="8" s="1"/>
  <c r="BH182" i="8" s="1"/>
  <c r="BH181" i="8" s="1"/>
  <c r="BI180" i="8" s="1"/>
  <c r="BE281" i="8"/>
  <c r="BE283" i="8" s="1"/>
  <c r="BE285" i="8"/>
  <c r="BE26" i="6"/>
  <c r="BI33" i="6"/>
  <c r="BI32" i="6" s="1"/>
  <c r="BJ31" i="6" s="1"/>
  <c r="BH283" i="6"/>
  <c r="BH285" i="6" s="1"/>
  <c r="BK38" i="6"/>
  <c r="BK37" i="6" s="1"/>
  <c r="BL36" i="6" s="1"/>
  <c r="BL38" i="6" s="1"/>
  <c r="BL37" i="6" s="1"/>
  <c r="BM36" i="6" s="1"/>
  <c r="AA26" i="8"/>
  <c r="AA270" i="8" s="1"/>
  <c r="Z275" i="8"/>
  <c r="AD277" i="6"/>
  <c r="AD280" i="6" s="1"/>
  <c r="AD288" i="6" s="1"/>
  <c r="BH176" i="8"/>
  <c r="BH175" i="8" s="1"/>
  <c r="BI174" i="8" s="1"/>
  <c r="BH152" i="8"/>
  <c r="BH151" i="8" s="1"/>
  <c r="BI150" i="8" s="1"/>
  <c r="BH161" i="8"/>
  <c r="BH160" i="8" s="1"/>
  <c r="BI159" i="8" s="1"/>
  <c r="BH179" i="8"/>
  <c r="BH178" i="8" s="1"/>
  <c r="BI177" i="8" s="1"/>
  <c r="BH155" i="8"/>
  <c r="BH154" i="8" s="1"/>
  <c r="BI153" i="8" s="1"/>
  <c r="BH158" i="8"/>
  <c r="BH157" i="8" s="1"/>
  <c r="BI156" i="8" s="1"/>
  <c r="BH149" i="8"/>
  <c r="BH148" i="8" s="1"/>
  <c r="BH167" i="8"/>
  <c r="BH166" i="8" s="1"/>
  <c r="BI165" i="8" s="1"/>
  <c r="BH170" i="8"/>
  <c r="BH169" i="8" s="1"/>
  <c r="BI168" i="8" s="1"/>
  <c r="BH164" i="8"/>
  <c r="BH163" i="8" s="1"/>
  <c r="BI162" i="8" s="1"/>
  <c r="AF32" i="8"/>
  <c r="AP275" i="8" s="1"/>
  <c r="BF18" i="8"/>
  <c r="BF21" i="8" s="1"/>
  <c r="BG186" i="8" s="1"/>
  <c r="BE19" i="8"/>
  <c r="BE20" i="8"/>
  <c r="BH173" i="8"/>
  <c r="BH172" i="8" s="1"/>
  <c r="BI171" i="8" s="1"/>
  <c r="BC20" i="6"/>
  <c r="AV268" i="8" l="1"/>
  <c r="AV26" i="8"/>
  <c r="BV197" i="1"/>
  <c r="BV196" i="1" s="1"/>
  <c r="AP26" i="6"/>
  <c r="AP28" i="6" s="1"/>
  <c r="AP270" i="6" s="1"/>
  <c r="BG299" i="1"/>
  <c r="BI18" i="1"/>
  <c r="BH21" i="1"/>
  <c r="BI198" i="1" s="1"/>
  <c r="BI200" i="1" s="1"/>
  <c r="BI199" i="1" s="1"/>
  <c r="BJ198" i="1" s="1"/>
  <c r="BJ200" i="1" s="1"/>
  <c r="BJ199" i="1" s="1"/>
  <c r="BK198" i="1" s="1"/>
  <c r="BK200" i="1" s="1"/>
  <c r="BK199" i="1" s="1"/>
  <c r="BL198" i="1" s="1"/>
  <c r="BL200" i="1" s="1"/>
  <c r="BL199" i="1" s="1"/>
  <c r="BM198" i="1" s="1"/>
  <c r="BM200" i="1" s="1"/>
  <c r="BM199" i="1" s="1"/>
  <c r="BN198" i="1" s="1"/>
  <c r="BN200" i="1" s="1"/>
  <c r="BN199" i="1" s="1"/>
  <c r="BO198" i="1" s="1"/>
  <c r="BO200" i="1" s="1"/>
  <c r="BO199" i="1" s="1"/>
  <c r="BP198" i="1" s="1"/>
  <c r="BP200" i="1" s="1"/>
  <c r="BP199" i="1" s="1"/>
  <c r="BQ198" i="1" s="1"/>
  <c r="BF281" i="8"/>
  <c r="BF283" i="8" s="1"/>
  <c r="BF285" i="8"/>
  <c r="BF185" i="8"/>
  <c r="BF184" i="8" s="1"/>
  <c r="BG183" i="8" s="1"/>
  <c r="BG185" i="8" s="1"/>
  <c r="BG184" i="8" s="1"/>
  <c r="BH183" i="8" s="1"/>
  <c r="BH185" i="8" s="1"/>
  <c r="BH184" i="8" s="1"/>
  <c r="BI183" i="8" s="1"/>
  <c r="BI185" i="8" s="1"/>
  <c r="BI184" i="8" s="1"/>
  <c r="BJ183" i="8" s="1"/>
  <c r="BE28" i="6"/>
  <c r="BE270" i="6" s="1"/>
  <c r="BM38" i="6"/>
  <c r="BM37" i="6" s="1"/>
  <c r="BN36" i="6" s="1"/>
  <c r="BN38" i="6" s="1"/>
  <c r="BN37" i="6" s="1"/>
  <c r="BO36" i="6" s="1"/>
  <c r="BJ33" i="6"/>
  <c r="BJ32" i="6" s="1"/>
  <c r="BK31" i="6" s="1"/>
  <c r="BK33" i="6" s="1"/>
  <c r="BK32" i="6" s="1"/>
  <c r="BL31" i="6" s="1"/>
  <c r="BI283" i="6"/>
  <c r="BI285" i="6" s="1"/>
  <c r="AL273" i="6"/>
  <c r="AL278" i="6" s="1"/>
  <c r="AL274" i="6"/>
  <c r="AL279" i="6" s="1"/>
  <c r="BC277" i="6"/>
  <c r="AB25" i="8"/>
  <c r="AE277" i="6"/>
  <c r="AE280" i="6" s="1"/>
  <c r="AE288" i="6" s="1"/>
  <c r="BI173" i="8"/>
  <c r="BI172" i="8" s="1"/>
  <c r="BJ171" i="8" s="1"/>
  <c r="BI179" i="8"/>
  <c r="BI178" i="8" s="1"/>
  <c r="BJ177" i="8" s="1"/>
  <c r="BI182" i="8"/>
  <c r="BI181" i="8" s="1"/>
  <c r="BJ180" i="8" s="1"/>
  <c r="BI176" i="8"/>
  <c r="BI175" i="8" s="1"/>
  <c r="BJ174" i="8" s="1"/>
  <c r="BI170" i="8"/>
  <c r="BI169" i="8" s="1"/>
  <c r="BJ168" i="8" s="1"/>
  <c r="BI152" i="8"/>
  <c r="BI151" i="8" s="1"/>
  <c r="BI158" i="8"/>
  <c r="BI157" i="8" s="1"/>
  <c r="BJ156" i="8" s="1"/>
  <c r="BI155" i="8"/>
  <c r="BI154" i="8" s="1"/>
  <c r="BJ153" i="8" s="1"/>
  <c r="BI161" i="8"/>
  <c r="BI160" i="8" s="1"/>
  <c r="BJ159" i="8" s="1"/>
  <c r="BI164" i="8"/>
  <c r="BI163" i="8" s="1"/>
  <c r="BJ162" i="8" s="1"/>
  <c r="BI167" i="8"/>
  <c r="BI166" i="8" s="1"/>
  <c r="BJ165" i="8" s="1"/>
  <c r="BF19" i="8"/>
  <c r="BG18" i="8"/>
  <c r="BG21" i="8" s="1"/>
  <c r="BH189" i="8" s="1"/>
  <c r="BF20" i="8"/>
  <c r="AF31" i="8"/>
  <c r="BD20" i="6"/>
  <c r="AV270" i="8" l="1"/>
  <c r="AW25" i="8"/>
  <c r="BQ200" i="1"/>
  <c r="BQ199" i="1" s="1"/>
  <c r="BR198" i="1" s="1"/>
  <c r="BR200" i="1" s="1"/>
  <c r="BR199" i="1" s="1"/>
  <c r="BS198" i="1" s="1"/>
  <c r="BS200" i="1" s="1"/>
  <c r="BS199" i="1" s="1"/>
  <c r="BT198" i="1" s="1"/>
  <c r="BT200" i="1" s="1"/>
  <c r="BT199" i="1" s="1"/>
  <c r="BU198" i="1" s="1"/>
  <c r="BU200" i="1" s="1"/>
  <c r="BU199" i="1" s="1"/>
  <c r="BV198" i="1" s="1"/>
  <c r="BV200" i="1" s="1"/>
  <c r="BV199" i="1" s="1"/>
  <c r="BW198" i="1" s="1"/>
  <c r="BW200" i="1" s="1"/>
  <c r="BW199" i="1" s="1"/>
  <c r="BH299" i="1"/>
  <c r="BJ18" i="1"/>
  <c r="BI21" i="1"/>
  <c r="BJ201" i="1" s="1"/>
  <c r="BJ203" i="1" s="1"/>
  <c r="BJ202" i="1" s="1"/>
  <c r="BK201" i="1" s="1"/>
  <c r="BK203" i="1" s="1"/>
  <c r="BK202" i="1" s="1"/>
  <c r="BL201" i="1" s="1"/>
  <c r="BL203" i="1" s="1"/>
  <c r="BL202" i="1" s="1"/>
  <c r="BM201" i="1" s="1"/>
  <c r="BG281" i="8"/>
  <c r="BG283" i="8" s="1"/>
  <c r="BG188" i="8"/>
  <c r="BG187" i="8" s="1"/>
  <c r="BH186" i="8" s="1"/>
  <c r="BH188" i="8" s="1"/>
  <c r="BH187" i="8" s="1"/>
  <c r="BI186" i="8" s="1"/>
  <c r="BI188" i="8" s="1"/>
  <c r="BI187" i="8" s="1"/>
  <c r="BJ186" i="8" s="1"/>
  <c r="BJ188" i="8" s="1"/>
  <c r="BJ187" i="8" s="1"/>
  <c r="BK186" i="8" s="1"/>
  <c r="BG285" i="8"/>
  <c r="AP27" i="6"/>
  <c r="AP272" i="6" s="1"/>
  <c r="BE27" i="6"/>
  <c r="BE272" i="6" s="1"/>
  <c r="BJ283" i="6"/>
  <c r="BJ285" i="6" s="1"/>
  <c r="BO38" i="6"/>
  <c r="BO37" i="6" s="1"/>
  <c r="BP36" i="6" s="1"/>
  <c r="BL33" i="6"/>
  <c r="BL32" i="6" s="1"/>
  <c r="BM31" i="6" s="1"/>
  <c r="AB27" i="8"/>
  <c r="AB268" i="8" s="1"/>
  <c r="Z271" i="8"/>
  <c r="Z276" i="8" s="1"/>
  <c r="Z272" i="8"/>
  <c r="Z277" i="8" s="1"/>
  <c r="AF277" i="6"/>
  <c r="AF280" i="6" s="1"/>
  <c r="AF288" i="6" s="1"/>
  <c r="BJ179" i="8"/>
  <c r="BJ178" i="8" s="1"/>
  <c r="BK177" i="8" s="1"/>
  <c r="BJ170" i="8"/>
  <c r="BJ169" i="8" s="1"/>
  <c r="BK168" i="8" s="1"/>
  <c r="BJ182" i="8"/>
  <c r="BJ181" i="8" s="1"/>
  <c r="BK180" i="8" s="1"/>
  <c r="BJ164" i="8"/>
  <c r="BJ163" i="8" s="1"/>
  <c r="BK162" i="8" s="1"/>
  <c r="BJ176" i="8"/>
  <c r="BJ175" i="8" s="1"/>
  <c r="BK174" i="8" s="1"/>
  <c r="BJ167" i="8"/>
  <c r="BJ166" i="8" s="1"/>
  <c r="BK165" i="8" s="1"/>
  <c r="BJ185" i="8"/>
  <c r="BJ184" i="8" s="1"/>
  <c r="BK183" i="8" s="1"/>
  <c r="BJ173" i="8"/>
  <c r="BJ172" i="8" s="1"/>
  <c r="BK171" i="8" s="1"/>
  <c r="BJ161" i="8"/>
  <c r="BJ160" i="8" s="1"/>
  <c r="BK159" i="8" s="1"/>
  <c r="BG19" i="8"/>
  <c r="BH18" i="8"/>
  <c r="BH21" i="8" s="1"/>
  <c r="BI192" i="8" s="1"/>
  <c r="BG20" i="8"/>
  <c r="BJ155" i="8"/>
  <c r="BJ154" i="8" s="1"/>
  <c r="AG30" i="8"/>
  <c r="BJ158" i="8"/>
  <c r="BJ157" i="8" s="1"/>
  <c r="BK156" i="8" s="1"/>
  <c r="BE20" i="6"/>
  <c r="AM273" i="6"/>
  <c r="AM278" i="6" s="1"/>
  <c r="AM274" i="6"/>
  <c r="AM279" i="6" s="1"/>
  <c r="AW27" i="8" l="1"/>
  <c r="BM203" i="1"/>
  <c r="BM202" i="1" s="1"/>
  <c r="BN201" i="1" s="1"/>
  <c r="BN203" i="1" s="1"/>
  <c r="BN202" i="1" s="1"/>
  <c r="BO201" i="1" s="1"/>
  <c r="BO203" i="1" s="1"/>
  <c r="BO202" i="1" s="1"/>
  <c r="BP201" i="1" s="1"/>
  <c r="BP203" i="1" s="1"/>
  <c r="BP202" i="1" s="1"/>
  <c r="BQ201" i="1" s="1"/>
  <c r="BQ203" i="1" s="1"/>
  <c r="BQ202" i="1" s="1"/>
  <c r="BR201" i="1" s="1"/>
  <c r="BR203" i="1" s="1"/>
  <c r="BR202" i="1" s="1"/>
  <c r="BS201" i="1" s="1"/>
  <c r="BS203" i="1" s="1"/>
  <c r="BS202" i="1" s="1"/>
  <c r="BT201" i="1" s="1"/>
  <c r="BT203" i="1" s="1"/>
  <c r="BT202" i="1" s="1"/>
  <c r="BU201" i="1" s="1"/>
  <c r="BU203" i="1" s="1"/>
  <c r="BU202" i="1" s="1"/>
  <c r="BV201" i="1" s="1"/>
  <c r="Z278" i="8"/>
  <c r="Z286" i="8" s="1"/>
  <c r="BI299" i="1"/>
  <c r="BK18" i="1"/>
  <c r="BJ21" i="1"/>
  <c r="BK204" i="1" s="1"/>
  <c r="BK206" i="1" s="1"/>
  <c r="BK205" i="1" s="1"/>
  <c r="BL204" i="1" s="1"/>
  <c r="BL206" i="1" s="1"/>
  <c r="BL205" i="1" s="1"/>
  <c r="BM204" i="1" s="1"/>
  <c r="BM206" i="1" s="1"/>
  <c r="BM205" i="1" s="1"/>
  <c r="BN204" i="1" s="1"/>
  <c r="BN206" i="1" s="1"/>
  <c r="BN205" i="1" s="1"/>
  <c r="BO204" i="1" s="1"/>
  <c r="BO206" i="1" s="1"/>
  <c r="BO205" i="1" s="1"/>
  <c r="BP204" i="1" s="1"/>
  <c r="BP206" i="1" s="1"/>
  <c r="BP205" i="1" s="1"/>
  <c r="BQ204" i="1" s="1"/>
  <c r="BQ206" i="1" s="1"/>
  <c r="BQ205" i="1" s="1"/>
  <c r="BR204" i="1" s="1"/>
  <c r="BR206" i="1" s="1"/>
  <c r="BR205" i="1" s="1"/>
  <c r="BS204" i="1" s="1"/>
  <c r="BS206" i="1" s="1"/>
  <c r="BS205" i="1" s="1"/>
  <c r="BT204" i="1" s="1"/>
  <c r="BT206" i="1" s="1"/>
  <c r="BT205" i="1" s="1"/>
  <c r="BU204" i="1" s="1"/>
  <c r="BU206" i="1" s="1"/>
  <c r="BU205" i="1" s="1"/>
  <c r="BV204" i="1" s="1"/>
  <c r="BV206" i="1" s="1"/>
  <c r="BV205" i="1" s="1"/>
  <c r="BW204" i="1" s="1"/>
  <c r="BW206" i="1" s="1"/>
  <c r="BW205" i="1" s="1"/>
  <c r="BX204" i="1" s="1"/>
  <c r="BX206" i="1" s="1"/>
  <c r="BX205" i="1" s="1"/>
  <c r="BY204" i="1" s="1"/>
  <c r="BY206" i="1" s="1"/>
  <c r="BY205" i="1" s="1"/>
  <c r="BH281" i="8"/>
  <c r="BH283" i="8" s="1"/>
  <c r="BH285" i="8"/>
  <c r="BH191" i="8"/>
  <c r="BH190" i="8" s="1"/>
  <c r="BI189" i="8" s="1"/>
  <c r="BI191" i="8" s="1"/>
  <c r="BI190" i="8" s="1"/>
  <c r="BJ189" i="8" s="1"/>
  <c r="BJ191" i="8" s="1"/>
  <c r="BJ190" i="8" s="1"/>
  <c r="BK189" i="8" s="1"/>
  <c r="BK191" i="8" s="1"/>
  <c r="BK190" i="8" s="1"/>
  <c r="BL189" i="8" s="1"/>
  <c r="BF26" i="6"/>
  <c r="AQ26" i="6"/>
  <c r="BP38" i="6"/>
  <c r="BP37" i="6" s="1"/>
  <c r="BQ36" i="6" s="1"/>
  <c r="BM33" i="6"/>
  <c r="BM32" i="6" s="1"/>
  <c r="BN31" i="6" s="1"/>
  <c r="BK283" i="6"/>
  <c r="BK285" i="6" s="1"/>
  <c r="AG277" i="6"/>
  <c r="AG280" i="6" s="1"/>
  <c r="AG288" i="6" s="1"/>
  <c r="AB26" i="8"/>
  <c r="AB270" i="8" s="1"/>
  <c r="AA275" i="8"/>
  <c r="BK158" i="8"/>
  <c r="BK157" i="8" s="1"/>
  <c r="BK164" i="8"/>
  <c r="BK163" i="8" s="1"/>
  <c r="BL162" i="8" s="1"/>
  <c r="BK161" i="8"/>
  <c r="BK160" i="8" s="1"/>
  <c r="BL159" i="8" s="1"/>
  <c r="BK167" i="8"/>
  <c r="BK166" i="8" s="1"/>
  <c r="BL165" i="8" s="1"/>
  <c r="BK170" i="8"/>
  <c r="BK169" i="8" s="1"/>
  <c r="BL168" i="8" s="1"/>
  <c r="AP271" i="8"/>
  <c r="AP276" i="8" s="1"/>
  <c r="AP272" i="8"/>
  <c r="AP277" i="8" s="1"/>
  <c r="AG32" i="8"/>
  <c r="AQ275" i="8" s="1"/>
  <c r="BK173" i="8"/>
  <c r="BK172" i="8" s="1"/>
  <c r="BL171" i="8" s="1"/>
  <c r="BK176" i="8"/>
  <c r="BK175" i="8" s="1"/>
  <c r="BL174" i="8" s="1"/>
  <c r="BK188" i="8"/>
  <c r="BK187" i="8" s="1"/>
  <c r="BL186" i="8" s="1"/>
  <c r="BI18" i="8"/>
  <c r="BI21" i="8" s="1"/>
  <c r="BJ195" i="8" s="1"/>
  <c r="BH19" i="8"/>
  <c r="BH20" i="8"/>
  <c r="BK185" i="8"/>
  <c r="BK184" i="8" s="1"/>
  <c r="BL183" i="8" s="1"/>
  <c r="BK182" i="8"/>
  <c r="BK181" i="8" s="1"/>
  <c r="BL180" i="8" s="1"/>
  <c r="BK179" i="8"/>
  <c r="BK178" i="8" s="1"/>
  <c r="BL177" i="8" s="1"/>
  <c r="BC273" i="6"/>
  <c r="BC278" i="6" s="1"/>
  <c r="BC274" i="6"/>
  <c r="BC279" i="6" s="1"/>
  <c r="BF20" i="6"/>
  <c r="AW268" i="8" l="1"/>
  <c r="AW26" i="8"/>
  <c r="BV203" i="1"/>
  <c r="BV202" i="1" s="1"/>
  <c r="BW201" i="1" s="1"/>
  <c r="BW203" i="1" s="1"/>
  <c r="BW202" i="1" s="1"/>
  <c r="BX201" i="1" s="1"/>
  <c r="BX203" i="1" s="1"/>
  <c r="BX202" i="1" s="1"/>
  <c r="BC280" i="6"/>
  <c r="BC288" i="6" s="1"/>
  <c r="AP278" i="8"/>
  <c r="AP286" i="8" s="1"/>
  <c r="BJ299" i="1"/>
  <c r="BL18" i="1"/>
  <c r="BK21" i="1"/>
  <c r="BL207" i="1" s="1"/>
  <c r="BL209" i="1" s="1"/>
  <c r="BL208" i="1" s="1"/>
  <c r="BM207" i="1" s="1"/>
  <c r="BM209" i="1" s="1"/>
  <c r="BM208" i="1" s="1"/>
  <c r="BN207" i="1" s="1"/>
  <c r="BN209" i="1" s="1"/>
  <c r="BN208" i="1" s="1"/>
  <c r="BO207" i="1" s="1"/>
  <c r="BO209" i="1" s="1"/>
  <c r="BO208" i="1" s="1"/>
  <c r="BP207" i="1" s="1"/>
  <c r="BP209" i="1" s="1"/>
  <c r="BP208" i="1" s="1"/>
  <c r="BQ207" i="1" s="1"/>
  <c r="BI281" i="8"/>
  <c r="BI283" i="8" s="1"/>
  <c r="BI285" i="8"/>
  <c r="BI194" i="8"/>
  <c r="BI193" i="8" s="1"/>
  <c r="BJ192" i="8" s="1"/>
  <c r="BJ194" i="8" s="1"/>
  <c r="BJ193" i="8" s="1"/>
  <c r="BK192" i="8" s="1"/>
  <c r="BK194" i="8" s="1"/>
  <c r="BK193" i="8" s="1"/>
  <c r="BL192" i="8" s="1"/>
  <c r="BL194" i="8" s="1"/>
  <c r="BL193" i="8" s="1"/>
  <c r="BM192" i="8" s="1"/>
  <c r="AG31" i="8"/>
  <c r="AH30" i="8" s="1"/>
  <c r="AH32" i="8" s="1"/>
  <c r="AR275" i="8" s="1"/>
  <c r="AQ28" i="6"/>
  <c r="AQ270" i="6" s="1"/>
  <c r="BF28" i="6"/>
  <c r="BF270" i="6" s="1"/>
  <c r="BQ38" i="6"/>
  <c r="BQ37" i="6" s="1"/>
  <c r="BR36" i="6" s="1"/>
  <c r="BN33" i="6"/>
  <c r="BN32" i="6" s="1"/>
  <c r="BO31" i="6" s="1"/>
  <c r="BO33" i="6" s="1"/>
  <c r="BO32" i="6" s="1"/>
  <c r="BP31" i="6" s="1"/>
  <c r="BL283" i="6"/>
  <c r="BL285" i="6" s="1"/>
  <c r="AC25" i="8"/>
  <c r="BD277" i="6"/>
  <c r="AH277" i="6"/>
  <c r="AH280" i="6" s="1"/>
  <c r="AH288" i="6" s="1"/>
  <c r="AQ272" i="8"/>
  <c r="AQ277" i="8" s="1"/>
  <c r="BL185" i="8"/>
  <c r="BL184" i="8" s="1"/>
  <c r="BM183" i="8" s="1"/>
  <c r="BL170" i="8"/>
  <c r="BL169" i="8" s="1"/>
  <c r="BM168" i="8" s="1"/>
  <c r="BL176" i="8"/>
  <c r="BL175" i="8" s="1"/>
  <c r="BM174" i="8" s="1"/>
  <c r="BL164" i="8"/>
  <c r="BL163" i="8" s="1"/>
  <c r="BM162" i="8" s="1"/>
  <c r="BL173" i="8"/>
  <c r="BL172" i="8" s="1"/>
  <c r="BM171" i="8" s="1"/>
  <c r="BL179" i="8"/>
  <c r="BL178" i="8" s="1"/>
  <c r="BM177" i="8" s="1"/>
  <c r="BL188" i="8"/>
  <c r="BL187" i="8" s="1"/>
  <c r="BM186" i="8" s="1"/>
  <c r="BL161" i="8"/>
  <c r="BL160" i="8" s="1"/>
  <c r="BL191" i="8"/>
  <c r="BL190" i="8" s="1"/>
  <c r="BM189" i="8" s="1"/>
  <c r="BL167" i="8"/>
  <c r="BL166" i="8" s="1"/>
  <c r="BM165" i="8" s="1"/>
  <c r="BJ18" i="8"/>
  <c r="BJ21" i="8" s="1"/>
  <c r="BK198" i="8" s="1"/>
  <c r="BI19" i="8"/>
  <c r="BI20" i="8"/>
  <c r="BL182" i="8"/>
  <c r="BL181" i="8" s="1"/>
  <c r="BM180" i="8" s="1"/>
  <c r="BG20" i="6"/>
  <c r="AW270" i="8" l="1"/>
  <c r="AX25" i="8"/>
  <c r="BQ209" i="1"/>
  <c r="BQ208" i="1" s="1"/>
  <c r="BR207" i="1" s="1"/>
  <c r="BR209" i="1" s="1"/>
  <c r="BR208" i="1" s="1"/>
  <c r="BS207" i="1" s="1"/>
  <c r="BS209" i="1" s="1"/>
  <c r="BS208" i="1" s="1"/>
  <c r="BT207" i="1" s="1"/>
  <c r="BT209" i="1" s="1"/>
  <c r="BT208" i="1" s="1"/>
  <c r="BU207" i="1" s="1"/>
  <c r="BU209" i="1" s="1"/>
  <c r="BU208" i="1" s="1"/>
  <c r="BV207" i="1" s="1"/>
  <c r="BV209" i="1" s="1"/>
  <c r="BV208" i="1" s="1"/>
  <c r="BW207" i="1" s="1"/>
  <c r="BK299" i="1"/>
  <c r="BM18" i="1"/>
  <c r="BL21" i="1"/>
  <c r="BM210" i="1" s="1"/>
  <c r="BM212" i="1" s="1"/>
  <c r="BM211" i="1" s="1"/>
  <c r="BN210" i="1" s="1"/>
  <c r="BN212" i="1" s="1"/>
  <c r="BN211" i="1" s="1"/>
  <c r="BO210" i="1" s="1"/>
  <c r="BO212" i="1" s="1"/>
  <c r="BO211" i="1" s="1"/>
  <c r="BP210" i="1" s="1"/>
  <c r="BP212" i="1" s="1"/>
  <c r="BP211" i="1" s="1"/>
  <c r="BQ210" i="1" s="1"/>
  <c r="BQ212" i="1" s="1"/>
  <c r="BQ211" i="1" s="1"/>
  <c r="BR210" i="1" s="1"/>
  <c r="BR212" i="1" s="1"/>
  <c r="BR211" i="1" s="1"/>
  <c r="BS210" i="1" s="1"/>
  <c r="BS212" i="1" s="1"/>
  <c r="BS211" i="1" s="1"/>
  <c r="BT210" i="1" s="1"/>
  <c r="BT212" i="1" s="1"/>
  <c r="BT211" i="1" s="1"/>
  <c r="BU210" i="1" s="1"/>
  <c r="BU212" i="1" s="1"/>
  <c r="BU211" i="1" s="1"/>
  <c r="BV210" i="1" s="1"/>
  <c r="BV212" i="1" s="1"/>
  <c r="BV211" i="1" s="1"/>
  <c r="BW210" i="1" s="1"/>
  <c r="BW212" i="1" s="1"/>
  <c r="BW211" i="1" s="1"/>
  <c r="BX210" i="1" s="1"/>
  <c r="BX212" i="1" s="1"/>
  <c r="BX211" i="1" s="1"/>
  <c r="BY210" i="1" s="1"/>
  <c r="BY212" i="1" s="1"/>
  <c r="BY211" i="1" s="1"/>
  <c r="BZ210" i="1" s="1"/>
  <c r="BZ212" i="1" s="1"/>
  <c r="BZ211" i="1" s="1"/>
  <c r="CA210" i="1" s="1"/>
  <c r="CA212" i="1" s="1"/>
  <c r="CA211" i="1" s="1"/>
  <c r="BJ281" i="8"/>
  <c r="BJ283" i="8" s="1"/>
  <c r="BJ285" i="8"/>
  <c r="BJ197" i="8"/>
  <c r="BJ196" i="8" s="1"/>
  <c r="BK195" i="8" s="1"/>
  <c r="BK197" i="8" s="1"/>
  <c r="BK196" i="8" s="1"/>
  <c r="BL195" i="8" s="1"/>
  <c r="BL197" i="8" s="1"/>
  <c r="BL196" i="8" s="1"/>
  <c r="BM195" i="8" s="1"/>
  <c r="BM197" i="8" s="1"/>
  <c r="BM196" i="8" s="1"/>
  <c r="BN195" i="8" s="1"/>
  <c r="BF27" i="6"/>
  <c r="BF272" i="6" s="1"/>
  <c r="AQ27" i="6"/>
  <c r="AQ272" i="6" s="1"/>
  <c r="BP33" i="6"/>
  <c r="BP32" i="6" s="1"/>
  <c r="BQ31" i="6" s="1"/>
  <c r="BR38" i="6"/>
  <c r="BR37" i="6" s="1"/>
  <c r="BS36" i="6" s="1"/>
  <c r="BM283" i="6"/>
  <c r="BM285" i="6" s="1"/>
  <c r="AI277" i="6"/>
  <c r="AI280" i="6" s="1"/>
  <c r="AI288" i="6" s="1"/>
  <c r="BD274" i="6"/>
  <c r="BD279" i="6" s="1"/>
  <c r="AA272" i="8"/>
  <c r="AA277" i="8" s="1"/>
  <c r="AA271" i="8"/>
  <c r="AA276" i="8" s="1"/>
  <c r="AC27" i="8"/>
  <c r="AQ271" i="8"/>
  <c r="AQ276" i="8" s="1"/>
  <c r="AQ278" i="8" s="1"/>
  <c r="AQ286" i="8" s="1"/>
  <c r="BM173" i="8"/>
  <c r="BM172" i="8" s="1"/>
  <c r="BN171" i="8" s="1"/>
  <c r="BM191" i="8"/>
  <c r="BM190" i="8" s="1"/>
  <c r="BN189" i="8" s="1"/>
  <c r="BM188" i="8"/>
  <c r="BM187" i="8" s="1"/>
  <c r="BN186" i="8" s="1"/>
  <c r="BM176" i="8"/>
  <c r="BM175" i="8" s="1"/>
  <c r="BN174" i="8" s="1"/>
  <c r="BM182" i="8"/>
  <c r="BM181" i="8" s="1"/>
  <c r="BN180" i="8" s="1"/>
  <c r="BM194" i="8"/>
  <c r="BM193" i="8" s="1"/>
  <c r="BN192" i="8" s="1"/>
  <c r="BM179" i="8"/>
  <c r="BM178" i="8" s="1"/>
  <c r="BN177" i="8" s="1"/>
  <c r="BM185" i="8"/>
  <c r="BM184" i="8" s="1"/>
  <c r="BN183" i="8" s="1"/>
  <c r="BM167" i="8"/>
  <c r="BM166" i="8" s="1"/>
  <c r="BN165" i="8" s="1"/>
  <c r="BM164" i="8"/>
  <c r="BM163" i="8" s="1"/>
  <c r="BM170" i="8"/>
  <c r="BM169" i="8" s="1"/>
  <c r="BN168" i="8" s="1"/>
  <c r="AH31" i="8"/>
  <c r="BJ19" i="8"/>
  <c r="BK18" i="8"/>
  <c r="BK21" i="8" s="1"/>
  <c r="BL201" i="8" s="1"/>
  <c r="BJ20" i="8"/>
  <c r="AN274" i="6"/>
  <c r="AN279" i="6" s="1"/>
  <c r="AN273" i="6"/>
  <c r="AN278" i="6" s="1"/>
  <c r="BH20" i="6"/>
  <c r="AA278" i="8" l="1"/>
  <c r="AA286" i="8" s="1"/>
  <c r="AB275" i="8"/>
  <c r="AC268" i="8"/>
  <c r="AX27" i="8"/>
  <c r="BW209" i="1"/>
  <c r="BW208" i="1" s="1"/>
  <c r="BX207" i="1" s="1"/>
  <c r="BX209" i="1" s="1"/>
  <c r="BX208" i="1" s="1"/>
  <c r="BY207" i="1" s="1"/>
  <c r="BY209" i="1" s="1"/>
  <c r="BY208" i="1" s="1"/>
  <c r="BZ207" i="1" s="1"/>
  <c r="BZ209" i="1" s="1"/>
  <c r="BZ208" i="1" s="1"/>
  <c r="BL299" i="1"/>
  <c r="BN18" i="1"/>
  <c r="BM21" i="1"/>
  <c r="BN213" i="1" s="1"/>
  <c r="BN215" i="1" s="1"/>
  <c r="BN214" i="1" s="1"/>
  <c r="BO213" i="1" s="1"/>
  <c r="BO215" i="1" s="1"/>
  <c r="BO214" i="1" s="1"/>
  <c r="BP213" i="1" s="1"/>
  <c r="BP215" i="1" s="1"/>
  <c r="BP214" i="1" s="1"/>
  <c r="BQ213" i="1" s="1"/>
  <c r="BQ215" i="1" s="1"/>
  <c r="BQ214" i="1" s="1"/>
  <c r="BR213" i="1" s="1"/>
  <c r="BR215" i="1" s="1"/>
  <c r="BR214" i="1" s="1"/>
  <c r="BS213" i="1" s="1"/>
  <c r="BS215" i="1" s="1"/>
  <c r="BS214" i="1" s="1"/>
  <c r="BT213" i="1" s="1"/>
  <c r="BT215" i="1" s="1"/>
  <c r="BT214" i="1" s="1"/>
  <c r="BU213" i="1" s="1"/>
  <c r="BU215" i="1" s="1"/>
  <c r="BU214" i="1" s="1"/>
  <c r="BV213" i="1" s="1"/>
  <c r="BV215" i="1" s="1"/>
  <c r="BV214" i="1" s="1"/>
  <c r="BW213" i="1" s="1"/>
  <c r="BW215" i="1" s="1"/>
  <c r="BW214" i="1" s="1"/>
  <c r="BX213" i="1" s="1"/>
  <c r="BX215" i="1" s="1"/>
  <c r="BX214" i="1" s="1"/>
  <c r="BY213" i="1" s="1"/>
  <c r="BY215" i="1" s="1"/>
  <c r="BY214" i="1" s="1"/>
  <c r="BZ213" i="1" s="1"/>
  <c r="BZ215" i="1" s="1"/>
  <c r="BZ214" i="1" s="1"/>
  <c r="CA213" i="1" s="1"/>
  <c r="CA215" i="1" s="1"/>
  <c r="CA214" i="1" s="1"/>
  <c r="CB213" i="1" s="1"/>
  <c r="CB215" i="1" s="1"/>
  <c r="CB214" i="1" s="1"/>
  <c r="BK281" i="8"/>
  <c r="BK283" i="8" s="1"/>
  <c r="BK285" i="8"/>
  <c r="BK200" i="8"/>
  <c r="BK199" i="8" s="1"/>
  <c r="BL198" i="8" s="1"/>
  <c r="BL200" i="8" s="1"/>
  <c r="BL199" i="8" s="1"/>
  <c r="BM198" i="8" s="1"/>
  <c r="BM200" i="8" s="1"/>
  <c r="BM199" i="8" s="1"/>
  <c r="BN198" i="8" s="1"/>
  <c r="BN200" i="8" s="1"/>
  <c r="BN199" i="8" s="1"/>
  <c r="BO198" i="8" s="1"/>
  <c r="AR26" i="6"/>
  <c r="BG26" i="6"/>
  <c r="BS38" i="6"/>
  <c r="BS37" i="6" s="1"/>
  <c r="BT36" i="6" s="1"/>
  <c r="BT38" i="6" s="1"/>
  <c r="BT37" i="6" s="1"/>
  <c r="BU36" i="6" s="1"/>
  <c r="BQ33" i="6"/>
  <c r="BQ32" i="6" s="1"/>
  <c r="BR31" i="6" s="1"/>
  <c r="BN283" i="6"/>
  <c r="BN285" i="6" s="1"/>
  <c r="BD273" i="6"/>
  <c r="BD278" i="6" s="1"/>
  <c r="AC26" i="8"/>
  <c r="AC270" i="8" s="1"/>
  <c r="BN191" i="8"/>
  <c r="BN190" i="8" s="1"/>
  <c r="BO189" i="8" s="1"/>
  <c r="BN170" i="8"/>
  <c r="BN169" i="8" s="1"/>
  <c r="BO168" i="8" s="1"/>
  <c r="BN182" i="8"/>
  <c r="BN181" i="8" s="1"/>
  <c r="BO180" i="8" s="1"/>
  <c r="BN185" i="8"/>
  <c r="BN184" i="8" s="1"/>
  <c r="BO183" i="8" s="1"/>
  <c r="BN176" i="8"/>
  <c r="BN175" i="8" s="1"/>
  <c r="BO174" i="8" s="1"/>
  <c r="BN194" i="8"/>
  <c r="BN193" i="8" s="1"/>
  <c r="BO192" i="8" s="1"/>
  <c r="BN173" i="8"/>
  <c r="BN172" i="8" s="1"/>
  <c r="BO171" i="8" s="1"/>
  <c r="BN179" i="8"/>
  <c r="BN178" i="8" s="1"/>
  <c r="BO177" i="8" s="1"/>
  <c r="BN188" i="8"/>
  <c r="BN187" i="8" s="1"/>
  <c r="BO186" i="8" s="1"/>
  <c r="BN197" i="8"/>
  <c r="BN196" i="8" s="1"/>
  <c r="BO195" i="8" s="1"/>
  <c r="BN167" i="8"/>
  <c r="BN166" i="8" s="1"/>
  <c r="AI30" i="8"/>
  <c r="BK19" i="8"/>
  <c r="BL18" i="8"/>
  <c r="BL21" i="8" s="1"/>
  <c r="BM204" i="8" s="1"/>
  <c r="BK20" i="8"/>
  <c r="BI20" i="6"/>
  <c r="AX268" i="8" l="1"/>
  <c r="AX26" i="8"/>
  <c r="BD280" i="6"/>
  <c r="BD288" i="6" s="1"/>
  <c r="BM299" i="1"/>
  <c r="BO18" i="1"/>
  <c r="BN21" i="1"/>
  <c r="BO216" i="1" s="1"/>
  <c r="BO218" i="1" s="1"/>
  <c r="BO217" i="1" s="1"/>
  <c r="BP216" i="1" s="1"/>
  <c r="BP218" i="1" s="1"/>
  <c r="BP217" i="1" s="1"/>
  <c r="BQ216" i="1" s="1"/>
  <c r="BQ218" i="1" s="1"/>
  <c r="BQ217" i="1" s="1"/>
  <c r="BR216" i="1" s="1"/>
  <c r="BL281" i="8"/>
  <c r="BL283" i="8" s="1"/>
  <c r="BL285" i="8"/>
  <c r="BL203" i="8"/>
  <c r="BL202" i="8" s="1"/>
  <c r="BM201" i="8" s="1"/>
  <c r="BM203" i="8" s="1"/>
  <c r="BM202" i="8" s="1"/>
  <c r="BN201" i="8" s="1"/>
  <c r="BN203" i="8" s="1"/>
  <c r="BN202" i="8" s="1"/>
  <c r="BO201" i="8" s="1"/>
  <c r="BO203" i="8" s="1"/>
  <c r="BO202" i="8" s="1"/>
  <c r="BP201" i="8" s="1"/>
  <c r="BG28" i="6"/>
  <c r="BG270" i="6" s="1"/>
  <c r="AR28" i="6"/>
  <c r="AR270" i="6" s="1"/>
  <c r="BO283" i="6"/>
  <c r="BO285" i="6" s="1"/>
  <c r="BU38" i="6"/>
  <c r="BU37" i="6" s="1"/>
  <c r="BV36" i="6" s="1"/>
  <c r="BV38" i="6" s="1"/>
  <c r="BV37" i="6" s="1"/>
  <c r="BW36" i="6" s="1"/>
  <c r="BR33" i="6"/>
  <c r="BR32" i="6" s="1"/>
  <c r="BS31" i="6" s="1"/>
  <c r="BS33" i="6" s="1"/>
  <c r="BS32" i="6" s="1"/>
  <c r="BT31" i="6" s="1"/>
  <c r="AD25" i="8"/>
  <c r="BE277" i="6"/>
  <c r="BO173" i="8"/>
  <c r="BO172" i="8" s="1"/>
  <c r="BP171" i="8" s="1"/>
  <c r="BO188" i="8"/>
  <c r="BO187" i="8" s="1"/>
  <c r="BP186" i="8" s="1"/>
  <c r="BO176" i="8"/>
  <c r="BO175" i="8" s="1"/>
  <c r="BP174" i="8" s="1"/>
  <c r="BO170" i="8"/>
  <c r="BO169" i="8" s="1"/>
  <c r="BO182" i="8"/>
  <c r="BO181" i="8" s="1"/>
  <c r="BP180" i="8" s="1"/>
  <c r="BO194" i="8"/>
  <c r="BO193" i="8" s="1"/>
  <c r="BP192" i="8" s="1"/>
  <c r="BO191" i="8"/>
  <c r="BO190" i="8" s="1"/>
  <c r="BP189" i="8" s="1"/>
  <c r="BM18" i="8"/>
  <c r="BM21" i="8" s="1"/>
  <c r="BN207" i="8" s="1"/>
  <c r="BL19" i="8"/>
  <c r="BL20" i="8"/>
  <c r="BO200" i="8"/>
  <c r="BO199" i="8" s="1"/>
  <c r="BP198" i="8" s="1"/>
  <c r="BO197" i="8"/>
  <c r="BO196" i="8" s="1"/>
  <c r="BP195" i="8" s="1"/>
  <c r="BO185" i="8"/>
  <c r="BO184" i="8" s="1"/>
  <c r="BP183" i="8" s="1"/>
  <c r="AR271" i="8"/>
  <c r="AR276" i="8" s="1"/>
  <c r="AR272" i="8"/>
  <c r="AR277" i="8" s="1"/>
  <c r="BO179" i="8"/>
  <c r="BO178" i="8" s="1"/>
  <c r="BP177" i="8" s="1"/>
  <c r="AI32" i="8"/>
  <c r="AS275" i="8" s="1"/>
  <c r="AO274" i="6"/>
  <c r="AO279" i="6" s="1"/>
  <c r="BJ20" i="6"/>
  <c r="AX270" i="8" l="1"/>
  <c r="AY25" i="8"/>
  <c r="BR218" i="1"/>
  <c r="BR217" i="1" s="1"/>
  <c r="BS216" i="1" s="1"/>
  <c r="BS218" i="1" s="1"/>
  <c r="BS217" i="1" s="1"/>
  <c r="BT216" i="1" s="1"/>
  <c r="AR278" i="8"/>
  <c r="AR286" i="8" s="1"/>
  <c r="BN274" i="1"/>
  <c r="BN299" i="1"/>
  <c r="BP18" i="1"/>
  <c r="BO21" i="1"/>
  <c r="BP219" i="1" s="1"/>
  <c r="BP221" i="1" s="1"/>
  <c r="BP220" i="1" s="1"/>
  <c r="BQ219" i="1" s="1"/>
  <c r="BQ221" i="1" s="1"/>
  <c r="BQ220" i="1" s="1"/>
  <c r="BR219" i="1" s="1"/>
  <c r="BR221" i="1" s="1"/>
  <c r="BR220" i="1" s="1"/>
  <c r="BS219" i="1" s="1"/>
  <c r="BS221" i="1" s="1"/>
  <c r="BS220" i="1" s="1"/>
  <c r="BT219" i="1" s="1"/>
  <c r="BT221" i="1" s="1"/>
  <c r="BT220" i="1" s="1"/>
  <c r="BU219" i="1" s="1"/>
  <c r="BU221" i="1" s="1"/>
  <c r="BU220" i="1" s="1"/>
  <c r="BV219" i="1" s="1"/>
  <c r="BV221" i="1" s="1"/>
  <c r="BV220" i="1" s="1"/>
  <c r="BW219" i="1" s="1"/>
  <c r="BW221" i="1" s="1"/>
  <c r="BW220" i="1" s="1"/>
  <c r="BX219" i="1" s="1"/>
  <c r="BX221" i="1" s="1"/>
  <c r="BX220" i="1" s="1"/>
  <c r="BY219" i="1" s="1"/>
  <c r="BY221" i="1" s="1"/>
  <c r="BY220" i="1" s="1"/>
  <c r="BZ219" i="1" s="1"/>
  <c r="BZ221" i="1" s="1"/>
  <c r="BZ220" i="1" s="1"/>
  <c r="CA219" i="1" s="1"/>
  <c r="CA221" i="1" s="1"/>
  <c r="CA220" i="1" s="1"/>
  <c r="CB219" i="1" s="1"/>
  <c r="CB221" i="1" s="1"/>
  <c r="CB220" i="1" s="1"/>
  <c r="CC219" i="1" s="1"/>
  <c r="CC221" i="1" s="1"/>
  <c r="CC220" i="1" s="1"/>
  <c r="CD219" i="1" s="1"/>
  <c r="CD221" i="1" s="1"/>
  <c r="CD220" i="1" s="1"/>
  <c r="BM285" i="8"/>
  <c r="BN25" i="8"/>
  <c r="BM206" i="8"/>
  <c r="BM205" i="8" s="1"/>
  <c r="BN204" i="8" s="1"/>
  <c r="BN206" i="8" s="1"/>
  <c r="BN205" i="8" s="1"/>
  <c r="BO204" i="8" s="1"/>
  <c r="BO206" i="8" s="1"/>
  <c r="BO205" i="8" s="1"/>
  <c r="BP204" i="8" s="1"/>
  <c r="BP206" i="8" s="1"/>
  <c r="BP205" i="8" s="1"/>
  <c r="BQ204" i="8" s="1"/>
  <c r="BM281" i="8"/>
  <c r="BM283" i="8" s="1"/>
  <c r="BG27" i="6"/>
  <c r="AR27" i="6"/>
  <c r="AR272" i="6" s="1"/>
  <c r="AQ277" i="6"/>
  <c r="BT33" i="6"/>
  <c r="BT32" i="6" s="1"/>
  <c r="BU31" i="6" s="1"/>
  <c r="BW38" i="6"/>
  <c r="BW37" i="6" s="1"/>
  <c r="BX36" i="6" s="1"/>
  <c r="BX38" i="6" s="1"/>
  <c r="BX37" i="6" s="1"/>
  <c r="BY36" i="6" s="1"/>
  <c r="BP283" i="6"/>
  <c r="BP285" i="6" s="1"/>
  <c r="AB271" i="8"/>
  <c r="AB276" i="8" s="1"/>
  <c r="AB272" i="8"/>
  <c r="AB277" i="8" s="1"/>
  <c r="AJ277" i="6"/>
  <c r="AJ280" i="6" s="1"/>
  <c r="AJ288" i="6" s="1"/>
  <c r="AD27" i="8"/>
  <c r="BP191" i="8"/>
  <c r="BP190" i="8" s="1"/>
  <c r="BQ189" i="8" s="1"/>
  <c r="BP176" i="8"/>
  <c r="BP175" i="8" s="1"/>
  <c r="BQ174" i="8" s="1"/>
  <c r="BP179" i="8"/>
  <c r="BP178" i="8" s="1"/>
  <c r="BQ177" i="8" s="1"/>
  <c r="BP185" i="8"/>
  <c r="BP184" i="8" s="1"/>
  <c r="BQ183" i="8" s="1"/>
  <c r="BP197" i="8"/>
  <c r="BP196" i="8" s="1"/>
  <c r="BQ195" i="8" s="1"/>
  <c r="BP200" i="8"/>
  <c r="BP199" i="8" s="1"/>
  <c r="BQ198" i="8" s="1"/>
  <c r="BN18" i="8"/>
  <c r="BN21" i="8" s="1"/>
  <c r="BO210" i="8" s="1"/>
  <c r="BM19" i="8"/>
  <c r="BM20" i="8"/>
  <c r="AI31" i="8"/>
  <c r="BP203" i="8"/>
  <c r="BP202" i="8" s="1"/>
  <c r="BQ201" i="8" s="1"/>
  <c r="BP194" i="8"/>
  <c r="BP193" i="8" s="1"/>
  <c r="BQ192" i="8" s="1"/>
  <c r="BP182" i="8"/>
  <c r="BP181" i="8" s="1"/>
  <c r="BQ180" i="8" s="1"/>
  <c r="BP188" i="8"/>
  <c r="BP187" i="8" s="1"/>
  <c r="BQ186" i="8" s="1"/>
  <c r="BP173" i="8"/>
  <c r="BP172" i="8" s="1"/>
  <c r="AO273" i="6"/>
  <c r="AO278" i="6" s="1"/>
  <c r="AP273" i="6"/>
  <c r="AP278" i="6" s="1"/>
  <c r="BK20" i="6"/>
  <c r="AC275" i="8" l="1"/>
  <c r="AD268" i="8"/>
  <c r="AY27" i="8"/>
  <c r="BT218" i="1"/>
  <c r="BT217" i="1" s="1"/>
  <c r="BU216" i="1" s="1"/>
  <c r="BU218" i="1" s="1"/>
  <c r="BU217" i="1" s="1"/>
  <c r="BV216" i="1" s="1"/>
  <c r="BV218" i="1" s="1"/>
  <c r="BV217" i="1" s="1"/>
  <c r="BW216" i="1" s="1"/>
  <c r="BW218" i="1" s="1"/>
  <c r="BW217" i="1" s="1"/>
  <c r="BX216" i="1" s="1"/>
  <c r="BX218" i="1" s="1"/>
  <c r="BX217" i="1" s="1"/>
  <c r="BY216" i="1" s="1"/>
  <c r="BH26" i="6"/>
  <c r="BG272" i="6"/>
  <c r="AB278" i="8"/>
  <c r="AB286" i="8" s="1"/>
  <c r="BO299" i="1"/>
  <c r="BN276" i="1"/>
  <c r="BN275" i="1" s="1"/>
  <c r="BO274" i="1" s="1"/>
  <c r="BO276" i="1" s="1"/>
  <c r="BO275" i="1" s="1"/>
  <c r="BP274" i="1" s="1"/>
  <c r="BP276" i="1" s="1"/>
  <c r="BP275" i="1" s="1"/>
  <c r="BQ274" i="1" s="1"/>
  <c r="BQ276" i="1" s="1"/>
  <c r="BQ275" i="1" s="1"/>
  <c r="BR274" i="1" s="1"/>
  <c r="BR276" i="1" s="1"/>
  <c r="BR275" i="1" s="1"/>
  <c r="BS274" i="1" s="1"/>
  <c r="BS276" i="1" s="1"/>
  <c r="BS275" i="1" s="1"/>
  <c r="BT274" i="1" s="1"/>
  <c r="BT276" i="1" s="1"/>
  <c r="BT275" i="1" s="1"/>
  <c r="BU274" i="1" s="1"/>
  <c r="BU276" i="1" s="1"/>
  <c r="BU275" i="1" s="1"/>
  <c r="BV274" i="1" s="1"/>
  <c r="BV276" i="1" s="1"/>
  <c r="BV275" i="1" s="1"/>
  <c r="BW274" i="1" s="1"/>
  <c r="BW276" i="1" s="1"/>
  <c r="BW275" i="1" s="1"/>
  <c r="BX274" i="1" s="1"/>
  <c r="BX276" i="1" s="1"/>
  <c r="BX275" i="1" s="1"/>
  <c r="BY274" i="1" s="1"/>
  <c r="BY276" i="1" s="1"/>
  <c r="BY275" i="1" s="1"/>
  <c r="BZ274" i="1" s="1"/>
  <c r="BZ276" i="1" s="1"/>
  <c r="BZ275" i="1" s="1"/>
  <c r="CA274" i="1" s="1"/>
  <c r="CA276" i="1" s="1"/>
  <c r="CA275" i="1" s="1"/>
  <c r="CB274" i="1" s="1"/>
  <c r="CB276" i="1" s="1"/>
  <c r="CB275" i="1" s="1"/>
  <c r="CC274" i="1" s="1"/>
  <c r="CC276" i="1" s="1"/>
  <c r="CC275" i="1" s="1"/>
  <c r="CD274" i="1" s="1"/>
  <c r="CD276" i="1" s="1"/>
  <c r="CD275" i="1" s="1"/>
  <c r="CE274" i="1" s="1"/>
  <c r="CE276" i="1" s="1"/>
  <c r="CE275" i="1" s="1"/>
  <c r="CF274" i="1" s="1"/>
  <c r="BQ18" i="1"/>
  <c r="BP21" i="1"/>
  <c r="BQ222" i="1" s="1"/>
  <c r="BQ224" i="1" s="1"/>
  <c r="BQ223" i="1" s="1"/>
  <c r="BR222" i="1" s="1"/>
  <c r="BR224" i="1" s="1"/>
  <c r="BR223" i="1" s="1"/>
  <c r="BS222" i="1" s="1"/>
  <c r="BS224" i="1" s="1"/>
  <c r="BS223" i="1" s="1"/>
  <c r="BT222" i="1" s="1"/>
  <c r="BN281" i="8"/>
  <c r="BN283" i="8" s="1"/>
  <c r="BN285" i="8"/>
  <c r="BN209" i="8"/>
  <c r="BN208" i="8" s="1"/>
  <c r="BO207" i="8" s="1"/>
  <c r="BO209" i="8" s="1"/>
  <c r="BO208" i="8" s="1"/>
  <c r="BP207" i="8" s="1"/>
  <c r="BP209" i="8" s="1"/>
  <c r="BP208" i="8" s="1"/>
  <c r="BQ207" i="8" s="1"/>
  <c r="BQ209" i="8" s="1"/>
  <c r="BQ208" i="8" s="1"/>
  <c r="BR207" i="8" s="1"/>
  <c r="BN27" i="8"/>
  <c r="AD26" i="8"/>
  <c r="AS26" i="6"/>
  <c r="BY38" i="6"/>
  <c r="BY37" i="6" s="1"/>
  <c r="BZ36" i="6" s="1"/>
  <c r="BZ38" i="6" s="1"/>
  <c r="BZ37" i="6" s="1"/>
  <c r="CA36" i="6" s="1"/>
  <c r="BU33" i="6"/>
  <c r="BU32" i="6" s="1"/>
  <c r="BV31" i="6" s="1"/>
  <c r="BQ283" i="6"/>
  <c r="BQ285" i="6" s="1"/>
  <c r="BE273" i="6"/>
  <c r="BE278" i="6" s="1"/>
  <c r="BE274" i="6"/>
  <c r="BE279" i="6" s="1"/>
  <c r="BQ200" i="8"/>
  <c r="BQ199" i="8" s="1"/>
  <c r="BR198" i="8" s="1"/>
  <c r="BQ197" i="8"/>
  <c r="BQ196" i="8" s="1"/>
  <c r="BR195" i="8" s="1"/>
  <c r="BQ185" i="8"/>
  <c r="BQ184" i="8" s="1"/>
  <c r="BR183" i="8" s="1"/>
  <c r="BQ191" i="8"/>
  <c r="BQ190" i="8" s="1"/>
  <c r="BR189" i="8" s="1"/>
  <c r="BQ176" i="8"/>
  <c r="BQ175" i="8" s="1"/>
  <c r="BQ203" i="8"/>
  <c r="BQ202" i="8" s="1"/>
  <c r="BR201" i="8" s="1"/>
  <c r="BQ182" i="8"/>
  <c r="BQ181" i="8" s="1"/>
  <c r="BR180" i="8" s="1"/>
  <c r="BQ179" i="8"/>
  <c r="BQ178" i="8" s="1"/>
  <c r="BR177" i="8" s="1"/>
  <c r="BQ206" i="8"/>
  <c r="BQ205" i="8" s="1"/>
  <c r="BR204" i="8" s="1"/>
  <c r="BQ188" i="8"/>
  <c r="BQ187" i="8" s="1"/>
  <c r="BR186" i="8" s="1"/>
  <c r="BQ194" i="8"/>
  <c r="BQ193" i="8" s="1"/>
  <c r="BR192" i="8" s="1"/>
  <c r="BN19" i="8"/>
  <c r="BO18" i="8"/>
  <c r="BO21" i="8" s="1"/>
  <c r="BP213" i="8" s="1"/>
  <c r="BN20" i="8"/>
  <c r="AJ30" i="8"/>
  <c r="BL20" i="6"/>
  <c r="BN268" i="8" l="1"/>
  <c r="AE25" i="8"/>
  <c r="AD270" i="8"/>
  <c r="AY268" i="8"/>
  <c r="AY26" i="8"/>
  <c r="BY218" i="1"/>
  <c r="BY217" i="1" s="1"/>
  <c r="BZ216" i="1" s="1"/>
  <c r="BZ218" i="1" s="1"/>
  <c r="BZ217" i="1" s="1"/>
  <c r="CA216" i="1" s="1"/>
  <c r="CA218" i="1" s="1"/>
  <c r="CA217" i="1" s="1"/>
  <c r="CB216" i="1" s="1"/>
  <c r="BT224" i="1"/>
  <c r="BT223" i="1" s="1"/>
  <c r="BU222" i="1" s="1"/>
  <c r="BU224" i="1" s="1"/>
  <c r="BU223" i="1" s="1"/>
  <c r="BV222" i="1" s="1"/>
  <c r="BV224" i="1" s="1"/>
  <c r="BV223" i="1" s="1"/>
  <c r="BW222" i="1" s="1"/>
  <c r="BW224" i="1" s="1"/>
  <c r="BW223" i="1" s="1"/>
  <c r="BX222" i="1" s="1"/>
  <c r="BX224" i="1" s="1"/>
  <c r="BX223" i="1" s="1"/>
  <c r="BY222" i="1" s="1"/>
  <c r="BY224" i="1" s="1"/>
  <c r="BY223" i="1" s="1"/>
  <c r="BZ222" i="1" s="1"/>
  <c r="BZ224" i="1" s="1"/>
  <c r="BZ223" i="1" s="1"/>
  <c r="CA222" i="1" s="1"/>
  <c r="CA224" i="1" s="1"/>
  <c r="CA223" i="1" s="1"/>
  <c r="CB222" i="1" s="1"/>
  <c r="BH28" i="6"/>
  <c r="BE280" i="6"/>
  <c r="BE288" i="6" s="1"/>
  <c r="BP299" i="1"/>
  <c r="CF276" i="1"/>
  <c r="CF275" i="1" s="1"/>
  <c r="CG274" i="1" s="1"/>
  <c r="BR18" i="1"/>
  <c r="BQ21" i="1"/>
  <c r="BR225" i="1" s="1"/>
  <c r="BR227" i="1" s="1"/>
  <c r="BR226" i="1" s="1"/>
  <c r="BS225" i="1" s="1"/>
  <c r="BS227" i="1" s="1"/>
  <c r="BS226" i="1" s="1"/>
  <c r="BT225" i="1" s="1"/>
  <c r="BN26" i="8"/>
  <c r="BN270" i="8" s="1"/>
  <c r="BO281" i="8"/>
  <c r="BO283" i="8" s="1"/>
  <c r="BO285" i="8"/>
  <c r="BO212" i="8"/>
  <c r="BO211" i="8" s="1"/>
  <c r="BP210" i="8" s="1"/>
  <c r="BP212" i="8" s="1"/>
  <c r="BP211" i="8" s="1"/>
  <c r="BQ210" i="8" s="1"/>
  <c r="BQ212" i="8" s="1"/>
  <c r="BQ211" i="8" s="1"/>
  <c r="BR210" i="8" s="1"/>
  <c r="BR212" i="8" s="1"/>
  <c r="BR211" i="8" s="1"/>
  <c r="BS210" i="8" s="1"/>
  <c r="AQ273" i="6"/>
  <c r="AQ278" i="6" s="1"/>
  <c r="AQ274" i="6"/>
  <c r="AQ279" i="6" s="1"/>
  <c r="AS28" i="6"/>
  <c r="AS270" i="6" s="1"/>
  <c r="BV33" i="6"/>
  <c r="BV32" i="6" s="1"/>
  <c r="BW31" i="6" s="1"/>
  <c r="BW33" i="6" s="1"/>
  <c r="BW32" i="6" s="1"/>
  <c r="BX31" i="6" s="1"/>
  <c r="CA38" i="6"/>
  <c r="CA37" i="6" s="1"/>
  <c r="CB36" i="6" s="1"/>
  <c r="CB38" i="6" s="1"/>
  <c r="CB37" i="6" s="1"/>
  <c r="CC36" i="6" s="1"/>
  <c r="BR283" i="6"/>
  <c r="BR285" i="6" s="1"/>
  <c r="AK277" i="6"/>
  <c r="AK280" i="6" s="1"/>
  <c r="AK288" i="6" s="1"/>
  <c r="AD275" i="8"/>
  <c r="BF277" i="6"/>
  <c r="BR194" i="8"/>
  <c r="BR193" i="8" s="1"/>
  <c r="BS192" i="8" s="1"/>
  <c r="BR203" i="8"/>
  <c r="BR202" i="8" s="1"/>
  <c r="BS201" i="8" s="1"/>
  <c r="BR197" i="8"/>
  <c r="BR196" i="8" s="1"/>
  <c r="BS195" i="8" s="1"/>
  <c r="BR191" i="8"/>
  <c r="BR190" i="8" s="1"/>
  <c r="BS189" i="8" s="1"/>
  <c r="BR179" i="8"/>
  <c r="BR178" i="8" s="1"/>
  <c r="BR182" i="8"/>
  <c r="BR181" i="8" s="1"/>
  <c r="BS180" i="8" s="1"/>
  <c r="BR206" i="8"/>
  <c r="BR205" i="8" s="1"/>
  <c r="BS204" i="8" s="1"/>
  <c r="BR185" i="8"/>
  <c r="BR184" i="8" s="1"/>
  <c r="BS183" i="8" s="1"/>
  <c r="BR200" i="8"/>
  <c r="BR199" i="8" s="1"/>
  <c r="BS198" i="8" s="1"/>
  <c r="AS271" i="8"/>
  <c r="AS276" i="8" s="1"/>
  <c r="AS272" i="8"/>
  <c r="AS277" i="8" s="1"/>
  <c r="BR209" i="8"/>
  <c r="BR208" i="8" s="1"/>
  <c r="BS207" i="8" s="1"/>
  <c r="BR188" i="8"/>
  <c r="BR187" i="8" s="1"/>
  <c r="BS186" i="8" s="1"/>
  <c r="AJ32" i="8"/>
  <c r="AT275" i="8" s="1"/>
  <c r="BO19" i="8"/>
  <c r="BP18" i="8"/>
  <c r="BP21" i="8" s="1"/>
  <c r="BQ216" i="8" s="1"/>
  <c r="BO20" i="8"/>
  <c r="BM20" i="6"/>
  <c r="AY270" i="8" l="1"/>
  <c r="AZ25" i="8"/>
  <c r="AE27" i="8"/>
  <c r="CB218" i="1"/>
  <c r="CB217" i="1" s="1"/>
  <c r="CC216" i="1" s="1"/>
  <c r="CC218" i="1" s="1"/>
  <c r="CC217" i="1" s="1"/>
  <c r="CB224" i="1"/>
  <c r="CB223" i="1" s="1"/>
  <c r="CC222" i="1" s="1"/>
  <c r="BT227" i="1"/>
  <c r="BT226" i="1" s="1"/>
  <c r="BU225" i="1" s="1"/>
  <c r="AQ280" i="6"/>
  <c r="AQ288" i="6" s="1"/>
  <c r="BH270" i="6"/>
  <c r="BH27" i="6"/>
  <c r="AS278" i="8"/>
  <c r="AS286" i="8" s="1"/>
  <c r="BQ299" i="1"/>
  <c r="CG276" i="1"/>
  <c r="BS18" i="1"/>
  <c r="BR21" i="1"/>
  <c r="BS228" i="1" s="1"/>
  <c r="BS230" i="1" s="1"/>
  <c r="BS229" i="1" s="1"/>
  <c r="BT228" i="1" s="1"/>
  <c r="BT230" i="1" s="1"/>
  <c r="BT229" i="1" s="1"/>
  <c r="BU228" i="1" s="1"/>
  <c r="BU230" i="1" s="1"/>
  <c r="BU229" i="1" s="1"/>
  <c r="BV228" i="1" s="1"/>
  <c r="BV230" i="1" s="1"/>
  <c r="BV229" i="1" s="1"/>
  <c r="BW228" i="1" s="1"/>
  <c r="BW230" i="1" s="1"/>
  <c r="BW229" i="1" s="1"/>
  <c r="BX228" i="1" s="1"/>
  <c r="BX230" i="1" s="1"/>
  <c r="BX229" i="1" s="1"/>
  <c r="BY228" i="1" s="1"/>
  <c r="BY230" i="1" s="1"/>
  <c r="BY229" i="1" s="1"/>
  <c r="BZ228" i="1" s="1"/>
  <c r="BZ230" i="1" s="1"/>
  <c r="BZ229" i="1" s="1"/>
  <c r="CA228" i="1" s="1"/>
  <c r="CA230" i="1" s="1"/>
  <c r="CA229" i="1" s="1"/>
  <c r="CB228" i="1" s="1"/>
  <c r="CB230" i="1" s="1"/>
  <c r="CB229" i="1" s="1"/>
  <c r="CC228" i="1" s="1"/>
  <c r="CC230" i="1" s="1"/>
  <c r="CC229" i="1" s="1"/>
  <c r="CD228" i="1" s="1"/>
  <c r="CD230" i="1" s="1"/>
  <c r="CD229" i="1" s="1"/>
  <c r="CE228" i="1" s="1"/>
  <c r="CE230" i="1" s="1"/>
  <c r="CE229" i="1" s="1"/>
  <c r="CF228" i="1" s="1"/>
  <c r="CF230" i="1" s="1"/>
  <c r="CF229" i="1" s="1"/>
  <c r="CG228" i="1" s="1"/>
  <c r="CG230" i="1" s="1"/>
  <c r="CG229" i="1" s="1"/>
  <c r="BP281" i="8"/>
  <c r="BP283" i="8" s="1"/>
  <c r="BP285" i="8"/>
  <c r="BP215" i="8"/>
  <c r="BP214" i="8" s="1"/>
  <c r="BQ213" i="8" s="1"/>
  <c r="BQ215" i="8" s="1"/>
  <c r="BQ214" i="8" s="1"/>
  <c r="BR213" i="8" s="1"/>
  <c r="BR215" i="8" s="1"/>
  <c r="BR214" i="8" s="1"/>
  <c r="BS213" i="8" s="1"/>
  <c r="BS215" i="8" s="1"/>
  <c r="BS214" i="8" s="1"/>
  <c r="BT213" i="8" s="1"/>
  <c r="BO25" i="8"/>
  <c r="AC272" i="8"/>
  <c r="AC277" i="8" s="1"/>
  <c r="AC271" i="8"/>
  <c r="AC276" i="8" s="1"/>
  <c r="AS27" i="6"/>
  <c r="AS272" i="6" s="1"/>
  <c r="AR277" i="6"/>
  <c r="CC38" i="6"/>
  <c r="CC37" i="6" s="1"/>
  <c r="BS283" i="6"/>
  <c r="BS285" i="6" s="1"/>
  <c r="BX33" i="6"/>
  <c r="BX32" i="6" s="1"/>
  <c r="BY31" i="6" s="1"/>
  <c r="AJ31" i="8"/>
  <c r="BS203" i="8"/>
  <c r="BS202" i="8" s="1"/>
  <c r="BT201" i="8" s="1"/>
  <c r="BQ18" i="8"/>
  <c r="BQ21" i="8" s="1"/>
  <c r="BR219" i="8" s="1"/>
  <c r="BP19" i="8"/>
  <c r="BP20" i="8"/>
  <c r="BS209" i="8"/>
  <c r="BS208" i="8" s="1"/>
  <c r="BT207" i="8" s="1"/>
  <c r="BS200" i="8"/>
  <c r="BS199" i="8" s="1"/>
  <c r="BT198" i="8" s="1"/>
  <c r="BS206" i="8"/>
  <c r="BS205" i="8" s="1"/>
  <c r="BT204" i="8" s="1"/>
  <c r="BS182" i="8"/>
  <c r="BS181" i="8" s="1"/>
  <c r="BS191" i="8"/>
  <c r="BS190" i="8" s="1"/>
  <c r="BT189" i="8" s="1"/>
  <c r="BS194" i="8"/>
  <c r="BS193" i="8" s="1"/>
  <c r="BT192" i="8" s="1"/>
  <c r="BS188" i="8"/>
  <c r="BS187" i="8" s="1"/>
  <c r="BT186" i="8" s="1"/>
  <c r="BS185" i="8"/>
  <c r="BS184" i="8" s="1"/>
  <c r="BT183" i="8" s="1"/>
  <c r="BS212" i="8"/>
  <c r="BS211" i="8" s="1"/>
  <c r="BT210" i="8" s="1"/>
  <c r="BS197" i="8"/>
  <c r="BS196" i="8" s="1"/>
  <c r="BT195" i="8" s="1"/>
  <c r="BN20" i="6"/>
  <c r="AE268" i="8" l="1"/>
  <c r="AE26" i="8"/>
  <c r="AZ27" i="8"/>
  <c r="BU227" i="1"/>
  <c r="BU226" i="1" s="1"/>
  <c r="BV225" i="1" s="1"/>
  <c r="BV227" i="1" s="1"/>
  <c r="BV226" i="1" s="1"/>
  <c r="BW225" i="1" s="1"/>
  <c r="BW227" i="1" s="1"/>
  <c r="BW226" i="1" s="1"/>
  <c r="BX225" i="1" s="1"/>
  <c r="BX227" i="1" s="1"/>
  <c r="BX226" i="1" s="1"/>
  <c r="BY225" i="1" s="1"/>
  <c r="BY227" i="1" s="1"/>
  <c r="BY226" i="1" s="1"/>
  <c r="BZ225" i="1" s="1"/>
  <c r="BZ227" i="1" s="1"/>
  <c r="BZ226" i="1" s="1"/>
  <c r="CA225" i="1" s="1"/>
  <c r="CA227" i="1" s="1"/>
  <c r="CA226" i="1" s="1"/>
  <c r="CB225" i="1" s="1"/>
  <c r="CB227" i="1" s="1"/>
  <c r="CB226" i="1" s="1"/>
  <c r="CC225" i="1" s="1"/>
  <c r="CC227" i="1" s="1"/>
  <c r="CC226" i="1" s="1"/>
  <c r="CD225" i="1" s="1"/>
  <c r="CD227" i="1" s="1"/>
  <c r="CD226" i="1" s="1"/>
  <c r="CE225" i="1" s="1"/>
  <c r="CE227" i="1" s="1"/>
  <c r="CE226" i="1" s="1"/>
  <c r="CF225" i="1" s="1"/>
  <c r="CC224" i="1"/>
  <c r="CC223" i="1" s="1"/>
  <c r="CD222" i="1" s="1"/>
  <c r="BI26" i="6"/>
  <c r="BH272" i="6"/>
  <c r="AC278" i="8"/>
  <c r="AC286" i="8" s="1"/>
  <c r="BS35" i="1"/>
  <c r="BR299" i="1"/>
  <c r="CG275" i="1"/>
  <c r="BT18" i="1"/>
  <c r="BS21" i="1"/>
  <c r="BT231" i="1" s="1"/>
  <c r="BO27" i="8"/>
  <c r="BO268" i="8" s="1"/>
  <c r="BQ218" i="8"/>
  <c r="BQ217" i="8" s="1"/>
  <c r="BR216" i="8" s="1"/>
  <c r="BR218" i="8" s="1"/>
  <c r="BR217" i="8" s="1"/>
  <c r="BS216" i="8" s="1"/>
  <c r="BS218" i="8" s="1"/>
  <c r="BS217" i="8" s="1"/>
  <c r="BT216" i="8" s="1"/>
  <c r="BT218" i="8" s="1"/>
  <c r="BT217" i="8" s="1"/>
  <c r="BU216" i="8" s="1"/>
  <c r="BQ281" i="8"/>
  <c r="BQ283" i="8" s="1"/>
  <c r="BQ285" i="8"/>
  <c r="AT26" i="6"/>
  <c r="BY33" i="6"/>
  <c r="BY32" i="6" s="1"/>
  <c r="BZ31" i="6" s="1"/>
  <c r="BT283" i="6"/>
  <c r="BT285" i="6" s="1"/>
  <c r="AD272" i="8"/>
  <c r="AD277" i="8" s="1"/>
  <c r="AD271" i="8"/>
  <c r="AD276" i="8" s="1"/>
  <c r="BF274" i="6"/>
  <c r="BF279" i="6" s="1"/>
  <c r="BF273" i="6"/>
  <c r="BF278" i="6" s="1"/>
  <c r="AK30" i="8"/>
  <c r="AK32" i="8" s="1"/>
  <c r="AU275" i="8" s="1"/>
  <c r="BT200" i="8"/>
  <c r="BT199" i="8" s="1"/>
  <c r="BU198" i="8" s="1"/>
  <c r="BT203" i="8"/>
  <c r="BT202" i="8" s="1"/>
  <c r="BU201" i="8" s="1"/>
  <c r="BT197" i="8"/>
  <c r="BT196" i="8" s="1"/>
  <c r="BU195" i="8" s="1"/>
  <c r="BT191" i="8"/>
  <c r="BT190" i="8" s="1"/>
  <c r="BU189" i="8" s="1"/>
  <c r="BT185" i="8"/>
  <c r="BT184" i="8" s="1"/>
  <c r="BT188" i="8"/>
  <c r="BT187" i="8" s="1"/>
  <c r="BU186" i="8" s="1"/>
  <c r="BT209" i="8"/>
  <c r="BT208" i="8" s="1"/>
  <c r="BU207" i="8" s="1"/>
  <c r="BR18" i="8"/>
  <c r="BR21" i="8" s="1"/>
  <c r="BS222" i="8" s="1"/>
  <c r="BQ19" i="8"/>
  <c r="BQ20" i="8"/>
  <c r="BT215" i="8"/>
  <c r="BT214" i="8" s="1"/>
  <c r="BU213" i="8" s="1"/>
  <c r="BT212" i="8"/>
  <c r="BT211" i="8" s="1"/>
  <c r="BU210" i="8" s="1"/>
  <c r="BT194" i="8"/>
  <c r="BT193" i="8" s="1"/>
  <c r="BU192" i="8" s="1"/>
  <c r="BT206" i="8"/>
  <c r="BT205" i="8" s="1"/>
  <c r="BU204" i="8" s="1"/>
  <c r="BO20" i="6"/>
  <c r="AF25" i="8" l="1"/>
  <c r="AE270" i="8"/>
  <c r="AZ268" i="8"/>
  <c r="AZ26" i="8"/>
  <c r="CD224" i="1"/>
  <c r="CD223" i="1" s="1"/>
  <c r="CE222" i="1" s="1"/>
  <c r="CE224" i="1" s="1"/>
  <c r="CE223" i="1" s="1"/>
  <c r="CF227" i="1"/>
  <c r="CF226" i="1" s="1"/>
  <c r="BT233" i="1"/>
  <c r="BT232" i="1" s="1"/>
  <c r="BU231" i="1" s="1"/>
  <c r="BU233" i="1" s="1"/>
  <c r="BU232" i="1" s="1"/>
  <c r="BV231" i="1" s="1"/>
  <c r="BV233" i="1" s="1"/>
  <c r="BV232" i="1" s="1"/>
  <c r="BW231" i="1" s="1"/>
  <c r="BW233" i="1" s="1"/>
  <c r="BW232" i="1" s="1"/>
  <c r="BX231" i="1" s="1"/>
  <c r="BX233" i="1" s="1"/>
  <c r="BX232" i="1" s="1"/>
  <c r="BY231" i="1" s="1"/>
  <c r="BY233" i="1" s="1"/>
  <c r="BY232" i="1" s="1"/>
  <c r="BZ231" i="1" s="1"/>
  <c r="BI28" i="6"/>
  <c r="AD278" i="8"/>
  <c r="AD286" i="8" s="1"/>
  <c r="BF280" i="6"/>
  <c r="BF288" i="6" s="1"/>
  <c r="BT40" i="1"/>
  <c r="BS299" i="1"/>
  <c r="BO26" i="8"/>
  <c r="BU18" i="1"/>
  <c r="BT21" i="1"/>
  <c r="BU234" i="1" s="1"/>
  <c r="BU236" i="1" s="1"/>
  <c r="BU235" i="1" s="1"/>
  <c r="BV234" i="1" s="1"/>
  <c r="BV236" i="1" s="1"/>
  <c r="BV235" i="1" s="1"/>
  <c r="BW234" i="1" s="1"/>
  <c r="BW236" i="1" s="1"/>
  <c r="BW235" i="1" s="1"/>
  <c r="BX234" i="1" s="1"/>
  <c r="BX236" i="1" s="1"/>
  <c r="BX235" i="1" s="1"/>
  <c r="BY234" i="1" s="1"/>
  <c r="BY236" i="1" s="1"/>
  <c r="BY235" i="1" s="1"/>
  <c r="BZ234" i="1" s="1"/>
  <c r="BZ236" i="1" s="1"/>
  <c r="BZ235" i="1" s="1"/>
  <c r="CA234" i="1" s="1"/>
  <c r="CA236" i="1" s="1"/>
  <c r="CA235" i="1" s="1"/>
  <c r="CB234" i="1" s="1"/>
  <c r="CB236" i="1" s="1"/>
  <c r="CB235" i="1" s="1"/>
  <c r="CC234" i="1" s="1"/>
  <c r="CC236" i="1" s="1"/>
  <c r="CC235" i="1" s="1"/>
  <c r="CD234" i="1" s="1"/>
  <c r="BR221" i="8"/>
  <c r="BR220" i="8" s="1"/>
  <c r="BS219" i="8" s="1"/>
  <c r="BS221" i="8" s="1"/>
  <c r="BS220" i="8" s="1"/>
  <c r="BT219" i="8" s="1"/>
  <c r="BT221" i="8" s="1"/>
  <c r="BT220" i="8" s="1"/>
  <c r="BU219" i="8" s="1"/>
  <c r="BU221" i="8" s="1"/>
  <c r="BU220" i="8" s="1"/>
  <c r="BV219" i="8" s="1"/>
  <c r="BR281" i="8"/>
  <c r="BR283" i="8" s="1"/>
  <c r="BR285" i="8"/>
  <c r="AR274" i="6"/>
  <c r="AR279" i="6" s="1"/>
  <c r="AR273" i="6"/>
  <c r="AR278" i="6" s="1"/>
  <c r="AT28" i="6"/>
  <c r="AT270" i="6" s="1"/>
  <c r="BZ33" i="6"/>
  <c r="BZ32" i="6" s="1"/>
  <c r="CA31" i="6" s="1"/>
  <c r="CA33" i="6" s="1"/>
  <c r="CA32" i="6" s="1"/>
  <c r="CB31" i="6" s="1"/>
  <c r="BU283" i="6"/>
  <c r="BU285" i="6" s="1"/>
  <c r="AL277" i="6"/>
  <c r="AL280" i="6" s="1"/>
  <c r="AL288" i="6" s="1"/>
  <c r="BG277" i="6"/>
  <c r="AK31" i="8"/>
  <c r="AL30" i="8" s="1"/>
  <c r="AT271" i="8"/>
  <c r="AT276" i="8" s="1"/>
  <c r="AT272" i="8"/>
  <c r="AT277" i="8" s="1"/>
  <c r="BU206" i="8"/>
  <c r="BU205" i="8" s="1"/>
  <c r="BV204" i="8" s="1"/>
  <c r="BU191" i="8"/>
  <c r="BU190" i="8" s="1"/>
  <c r="BV189" i="8" s="1"/>
  <c r="BU215" i="8"/>
  <c r="BU214" i="8" s="1"/>
  <c r="BV213" i="8" s="1"/>
  <c r="BU209" i="8"/>
  <c r="BU208" i="8" s="1"/>
  <c r="BV207" i="8" s="1"/>
  <c r="BU197" i="8"/>
  <c r="BU196" i="8" s="1"/>
  <c r="BV195" i="8" s="1"/>
  <c r="BU203" i="8"/>
  <c r="BU202" i="8" s="1"/>
  <c r="BV201" i="8" s="1"/>
  <c r="BU212" i="8"/>
  <c r="BU211" i="8" s="1"/>
  <c r="BV210" i="8" s="1"/>
  <c r="BU200" i="8"/>
  <c r="BU199" i="8" s="1"/>
  <c r="BV198" i="8" s="1"/>
  <c r="BR19" i="8"/>
  <c r="BS18" i="8"/>
  <c r="BS21" i="8" s="1"/>
  <c r="BT225" i="8" s="1"/>
  <c r="BR20" i="8"/>
  <c r="BU188" i="8"/>
  <c r="BU187" i="8" s="1"/>
  <c r="BU218" i="8"/>
  <c r="BU217" i="8" s="1"/>
  <c r="BV216" i="8" s="1"/>
  <c r="BU194" i="8"/>
  <c r="BU193" i="8" s="1"/>
  <c r="BV192" i="8" s="1"/>
  <c r="BP20" i="6"/>
  <c r="BA25" i="8" l="1"/>
  <c r="AZ270" i="8"/>
  <c r="BP25" i="8"/>
  <c r="BO270" i="8"/>
  <c r="AF27" i="8"/>
  <c r="CD236" i="1"/>
  <c r="CD235" i="1" s="1"/>
  <c r="CE234" i="1" s="1"/>
  <c r="CE236" i="1" s="1"/>
  <c r="CE235" i="1" s="1"/>
  <c r="CF234" i="1" s="1"/>
  <c r="CF236" i="1" s="1"/>
  <c r="CF235" i="1" s="1"/>
  <c r="CG234" i="1" s="1"/>
  <c r="CG236" i="1" s="1"/>
  <c r="CG235" i="1" s="1"/>
  <c r="CH234" i="1" s="1"/>
  <c r="CH236" i="1" s="1"/>
  <c r="CH235" i="1" s="1"/>
  <c r="CI234" i="1" s="1"/>
  <c r="CI236" i="1" s="1"/>
  <c r="CI235" i="1" s="1"/>
  <c r="BZ233" i="1"/>
  <c r="BZ232" i="1" s="1"/>
  <c r="CA231" i="1" s="1"/>
  <c r="CA233" i="1" s="1"/>
  <c r="CA232" i="1" s="1"/>
  <c r="CB231" i="1" s="1"/>
  <c r="CB233" i="1" s="1"/>
  <c r="CB232" i="1" s="1"/>
  <c r="CC231" i="1" s="1"/>
  <c r="CC233" i="1" s="1"/>
  <c r="CC232" i="1" s="1"/>
  <c r="CD231" i="1" s="1"/>
  <c r="CD233" i="1" s="1"/>
  <c r="CD232" i="1" s="1"/>
  <c r="CE231" i="1" s="1"/>
  <c r="CE233" i="1" s="1"/>
  <c r="CE232" i="1" s="1"/>
  <c r="CF231" i="1" s="1"/>
  <c r="CF233" i="1" s="1"/>
  <c r="CF232" i="1" s="1"/>
  <c r="CG231" i="1" s="1"/>
  <c r="CG233" i="1" s="1"/>
  <c r="CG232" i="1" s="1"/>
  <c r="CH231" i="1" s="1"/>
  <c r="BI270" i="6"/>
  <c r="BI27" i="6"/>
  <c r="AT278" i="8"/>
  <c r="AT286" i="8" s="1"/>
  <c r="AR280" i="6"/>
  <c r="AR288" i="6" s="1"/>
  <c r="BT299" i="1"/>
  <c r="BV18" i="1"/>
  <c r="BU21" i="1"/>
  <c r="BV237" i="1" s="1"/>
  <c r="BV239" i="1" s="1"/>
  <c r="BV238" i="1" s="1"/>
  <c r="BW237" i="1" s="1"/>
  <c r="BW239" i="1" s="1"/>
  <c r="BW238" i="1" s="1"/>
  <c r="BX237" i="1" s="1"/>
  <c r="BX239" i="1" s="1"/>
  <c r="BX238" i="1" s="1"/>
  <c r="BY237" i="1" s="1"/>
  <c r="BY239" i="1" s="1"/>
  <c r="BY238" i="1" s="1"/>
  <c r="BZ237" i="1" s="1"/>
  <c r="BZ239" i="1" s="1"/>
  <c r="BZ238" i="1" s="1"/>
  <c r="CA237" i="1" s="1"/>
  <c r="CA239" i="1" s="1"/>
  <c r="CA238" i="1" s="1"/>
  <c r="CB237" i="1" s="1"/>
  <c r="CB239" i="1" s="1"/>
  <c r="CB238" i="1" s="1"/>
  <c r="CC237" i="1" s="1"/>
  <c r="CC239" i="1" s="1"/>
  <c r="CC238" i="1" s="1"/>
  <c r="CD237" i="1" s="1"/>
  <c r="CD239" i="1" s="1"/>
  <c r="CD238" i="1" s="1"/>
  <c r="CE237" i="1" s="1"/>
  <c r="CE239" i="1" s="1"/>
  <c r="CE238" i="1" s="1"/>
  <c r="CF237" i="1" s="1"/>
  <c r="CF239" i="1" s="1"/>
  <c r="CF238" i="1" s="1"/>
  <c r="CG237" i="1" s="1"/>
  <c r="CG239" i="1" s="1"/>
  <c r="CG238" i="1" s="1"/>
  <c r="CH237" i="1" s="1"/>
  <c r="CH239" i="1" s="1"/>
  <c r="CH238" i="1" s="1"/>
  <c r="CI237" i="1" s="1"/>
  <c r="CI239" i="1" s="1"/>
  <c r="CI238" i="1" s="1"/>
  <c r="CJ237" i="1" s="1"/>
  <c r="CJ239" i="1" s="1"/>
  <c r="CJ238" i="1" s="1"/>
  <c r="BS285" i="8"/>
  <c r="BS224" i="8"/>
  <c r="BS223" i="8" s="1"/>
  <c r="BT222" i="8" s="1"/>
  <c r="BT224" i="8" s="1"/>
  <c r="BT223" i="8" s="1"/>
  <c r="BU222" i="8" s="1"/>
  <c r="BU224" i="8" s="1"/>
  <c r="BU223" i="8" s="1"/>
  <c r="BV222" i="8" s="1"/>
  <c r="BV224" i="8" s="1"/>
  <c r="BV223" i="8" s="1"/>
  <c r="BW222" i="8" s="1"/>
  <c r="BS281" i="8"/>
  <c r="BS283" i="8" s="1"/>
  <c r="AT27" i="6"/>
  <c r="AT272" i="6" s="1"/>
  <c r="AS277" i="6"/>
  <c r="BV283" i="6"/>
  <c r="BV285" i="6" s="1"/>
  <c r="CB33" i="6"/>
  <c r="CB32" i="6" s="1"/>
  <c r="AZ275" i="8"/>
  <c r="AM277" i="6"/>
  <c r="AM280" i="6" s="1"/>
  <c r="AM288" i="6" s="1"/>
  <c r="BV215" i="8"/>
  <c r="BV214" i="8" s="1"/>
  <c r="BW213" i="8" s="1"/>
  <c r="BV221" i="8"/>
  <c r="BV220" i="8" s="1"/>
  <c r="BW219" i="8" s="1"/>
  <c r="BV212" i="8"/>
  <c r="BV211" i="8" s="1"/>
  <c r="BW210" i="8" s="1"/>
  <c r="BV197" i="8"/>
  <c r="BV196" i="8" s="1"/>
  <c r="BW195" i="8" s="1"/>
  <c r="BV194" i="8"/>
  <c r="BV193" i="8" s="1"/>
  <c r="BW192" i="8" s="1"/>
  <c r="BV218" i="8"/>
  <c r="BV217" i="8" s="1"/>
  <c r="BW216" i="8" s="1"/>
  <c r="BV200" i="8"/>
  <c r="BV199" i="8" s="1"/>
  <c r="BW198" i="8" s="1"/>
  <c r="BV191" i="8"/>
  <c r="BV190" i="8" s="1"/>
  <c r="BV203" i="8"/>
  <c r="BV202" i="8" s="1"/>
  <c r="BW201" i="8" s="1"/>
  <c r="BV209" i="8"/>
  <c r="BV208" i="8" s="1"/>
  <c r="BW207" i="8" s="1"/>
  <c r="BV206" i="8"/>
  <c r="BV205" i="8" s="1"/>
  <c r="BW204" i="8" s="1"/>
  <c r="AU272" i="8"/>
  <c r="AU277" i="8" s="1"/>
  <c r="AU271" i="8"/>
  <c r="AU276" i="8" s="1"/>
  <c r="AL32" i="8"/>
  <c r="AV275" i="8" s="1"/>
  <c r="BS19" i="8"/>
  <c r="BT18" i="8"/>
  <c r="BT21" i="8" s="1"/>
  <c r="BU228" i="8" s="1"/>
  <c r="BS20" i="8"/>
  <c r="BQ20" i="6"/>
  <c r="BP27" i="8" l="1"/>
  <c r="AE275" i="8"/>
  <c r="AF268" i="8"/>
  <c r="AF26" i="8"/>
  <c r="BA27" i="8"/>
  <c r="CH233" i="1"/>
  <c r="CH232" i="1" s="1"/>
  <c r="BJ26" i="6"/>
  <c r="BI272" i="6"/>
  <c r="AU278" i="8"/>
  <c r="AU286" i="8" s="1"/>
  <c r="BU299" i="1"/>
  <c r="BW18" i="1"/>
  <c r="BV21" i="1"/>
  <c r="BW240" i="1" s="1"/>
  <c r="BW242" i="1" s="1"/>
  <c r="BW241" i="1" s="1"/>
  <c r="BX240" i="1" s="1"/>
  <c r="BX242" i="1" s="1"/>
  <c r="BX241" i="1" s="1"/>
  <c r="BY240" i="1" s="1"/>
  <c r="BY242" i="1" s="1"/>
  <c r="BY241" i="1" s="1"/>
  <c r="BZ240" i="1" s="1"/>
  <c r="BZ242" i="1" s="1"/>
  <c r="BZ241" i="1" s="1"/>
  <c r="CA240" i="1" s="1"/>
  <c r="CA242" i="1" s="1"/>
  <c r="CA241" i="1" s="1"/>
  <c r="CB240" i="1" s="1"/>
  <c r="CB242" i="1" s="1"/>
  <c r="CB241" i="1" s="1"/>
  <c r="CC240" i="1" s="1"/>
  <c r="CC242" i="1" s="1"/>
  <c r="CC241" i="1" s="1"/>
  <c r="CD240" i="1" s="1"/>
  <c r="BT227" i="8"/>
  <c r="BT226" i="8" s="1"/>
  <c r="BU225" i="8" s="1"/>
  <c r="BU227" i="8" s="1"/>
  <c r="BU226" i="8" s="1"/>
  <c r="BV225" i="8" s="1"/>
  <c r="BV227" i="8" s="1"/>
  <c r="BV226" i="8" s="1"/>
  <c r="BW225" i="8" s="1"/>
  <c r="BW227" i="8" s="1"/>
  <c r="BW226" i="8" s="1"/>
  <c r="BX225" i="8" s="1"/>
  <c r="BT281" i="8"/>
  <c r="BT283" i="8" s="1"/>
  <c r="BT285" i="8"/>
  <c r="AU26" i="6"/>
  <c r="BW283" i="6"/>
  <c r="BW285" i="6" s="1"/>
  <c r="AN277" i="6"/>
  <c r="AN280" i="6" s="1"/>
  <c r="AN288" i="6" s="1"/>
  <c r="AE272" i="8"/>
  <c r="AE277" i="8" s="1"/>
  <c r="AE271" i="8"/>
  <c r="AE276" i="8" s="1"/>
  <c r="BG273" i="6"/>
  <c r="BG278" i="6" s="1"/>
  <c r="BG274" i="6"/>
  <c r="BG279" i="6" s="1"/>
  <c r="BW194" i="8"/>
  <c r="BW193" i="8" s="1"/>
  <c r="BW197" i="8"/>
  <c r="BW196" i="8" s="1"/>
  <c r="BX195" i="8" s="1"/>
  <c r="BW215" i="8"/>
  <c r="BW214" i="8" s="1"/>
  <c r="BX213" i="8" s="1"/>
  <c r="BU18" i="8"/>
  <c r="BU21" i="8" s="1"/>
  <c r="BV231" i="8" s="1"/>
  <c r="BT19" i="8"/>
  <c r="BT20" i="8"/>
  <c r="AL31" i="8"/>
  <c r="BW206" i="8"/>
  <c r="BW205" i="8" s="1"/>
  <c r="BX204" i="8" s="1"/>
  <c r="BW203" i="8"/>
  <c r="BW202" i="8" s="1"/>
  <c r="BX201" i="8" s="1"/>
  <c r="BW200" i="8"/>
  <c r="BW199" i="8" s="1"/>
  <c r="BX198" i="8" s="1"/>
  <c r="BW224" i="8"/>
  <c r="BW223" i="8" s="1"/>
  <c r="BX222" i="8" s="1"/>
  <c r="BW212" i="8"/>
  <c r="BW211" i="8" s="1"/>
  <c r="BX210" i="8" s="1"/>
  <c r="BW221" i="8"/>
  <c r="BW220" i="8" s="1"/>
  <c r="BX219" i="8" s="1"/>
  <c r="BW209" i="8"/>
  <c r="BW208" i="8" s="1"/>
  <c r="BX207" i="8" s="1"/>
  <c r="BW218" i="8"/>
  <c r="BW217" i="8" s="1"/>
  <c r="BX216" i="8" s="1"/>
  <c r="BR20" i="6"/>
  <c r="BA268" i="8" l="1"/>
  <c r="BA26" i="8"/>
  <c r="AF270" i="8"/>
  <c r="AG25" i="8"/>
  <c r="BP268" i="8"/>
  <c r="BP26" i="8"/>
  <c r="CD242" i="1"/>
  <c r="CD241" i="1" s="1"/>
  <c r="CE240" i="1" s="1"/>
  <c r="CE242" i="1" s="1"/>
  <c r="CE241" i="1" s="1"/>
  <c r="CF240" i="1" s="1"/>
  <c r="CF242" i="1" s="1"/>
  <c r="CF241" i="1" s="1"/>
  <c r="CG240" i="1" s="1"/>
  <c r="CG242" i="1" s="1"/>
  <c r="CG241" i="1" s="1"/>
  <c r="CH240" i="1" s="1"/>
  <c r="CH242" i="1" s="1"/>
  <c r="CH241" i="1" s="1"/>
  <c r="CI240" i="1" s="1"/>
  <c r="CI242" i="1" s="1"/>
  <c r="CI241" i="1" s="1"/>
  <c r="CJ240" i="1" s="1"/>
  <c r="CJ242" i="1" s="1"/>
  <c r="CJ241" i="1" s="1"/>
  <c r="CK240" i="1" s="1"/>
  <c r="CK242" i="1" s="1"/>
  <c r="CK241" i="1" s="1"/>
  <c r="BG280" i="6"/>
  <c r="BG288" i="6" s="1"/>
  <c r="BJ28" i="6"/>
  <c r="AE278" i="8"/>
  <c r="AE286" i="8" s="1"/>
  <c r="BV299" i="1"/>
  <c r="BX18" i="1"/>
  <c r="BW21" i="1"/>
  <c r="BX243" i="1" s="1"/>
  <c r="BX245" i="1" s="1"/>
  <c r="BX244" i="1" s="1"/>
  <c r="BY243" i="1" s="1"/>
  <c r="BY245" i="1" s="1"/>
  <c r="BY244" i="1" s="1"/>
  <c r="BZ243" i="1" s="1"/>
  <c r="BZ245" i="1" s="1"/>
  <c r="BZ244" i="1" s="1"/>
  <c r="CA243" i="1" s="1"/>
  <c r="CA245" i="1" s="1"/>
  <c r="CA244" i="1" s="1"/>
  <c r="CB243" i="1" s="1"/>
  <c r="CB245" i="1" s="1"/>
  <c r="CB244" i="1" s="1"/>
  <c r="CC243" i="1" s="1"/>
  <c r="CC245" i="1" s="1"/>
  <c r="CC244" i="1" s="1"/>
  <c r="CD243" i="1" s="1"/>
  <c r="CD245" i="1" s="1"/>
  <c r="CD244" i="1" s="1"/>
  <c r="CE243" i="1" s="1"/>
  <c r="CE245" i="1" s="1"/>
  <c r="CE244" i="1" s="1"/>
  <c r="CF243" i="1" s="1"/>
  <c r="CF245" i="1" s="1"/>
  <c r="CF244" i="1" s="1"/>
  <c r="CG243" i="1" s="1"/>
  <c r="CG245" i="1" s="1"/>
  <c r="CG244" i="1" s="1"/>
  <c r="CH243" i="1" s="1"/>
  <c r="CH245" i="1" s="1"/>
  <c r="CH244" i="1" s="1"/>
  <c r="CI243" i="1" s="1"/>
  <c r="CI245" i="1" s="1"/>
  <c r="CI244" i="1" s="1"/>
  <c r="CJ243" i="1" s="1"/>
  <c r="CJ245" i="1" s="1"/>
  <c r="CJ244" i="1" s="1"/>
  <c r="CK243" i="1" s="1"/>
  <c r="CK245" i="1" s="1"/>
  <c r="CK244" i="1" s="1"/>
  <c r="CL243" i="1" s="1"/>
  <c r="CL245" i="1" s="1"/>
  <c r="CL244" i="1" s="1"/>
  <c r="BU285" i="8"/>
  <c r="BU230" i="8"/>
  <c r="BU229" i="8" s="1"/>
  <c r="BV228" i="8" s="1"/>
  <c r="BV230" i="8" s="1"/>
  <c r="BV229" i="8" s="1"/>
  <c r="BW228" i="8" s="1"/>
  <c r="BW230" i="8" s="1"/>
  <c r="BW229" i="8" s="1"/>
  <c r="BX228" i="8" s="1"/>
  <c r="BX230" i="8" s="1"/>
  <c r="BX229" i="8" s="1"/>
  <c r="BY228" i="8" s="1"/>
  <c r="BU281" i="8"/>
  <c r="BU283" i="8" s="1"/>
  <c r="AU28" i="6"/>
  <c r="AS273" i="6"/>
  <c r="AS278" i="6" s="1"/>
  <c r="AS274" i="6"/>
  <c r="AS279" i="6" s="1"/>
  <c r="BX283" i="6"/>
  <c r="BX285" i="6" s="1"/>
  <c r="AF275" i="8"/>
  <c r="BH277" i="6"/>
  <c r="AZ272" i="8"/>
  <c r="AZ277" i="8" s="1"/>
  <c r="AZ271" i="8"/>
  <c r="AZ276" i="8" s="1"/>
  <c r="BX221" i="8"/>
  <c r="BX220" i="8" s="1"/>
  <c r="BY219" i="8" s="1"/>
  <c r="BX215" i="8"/>
  <c r="BX214" i="8" s="1"/>
  <c r="BY213" i="8" s="1"/>
  <c r="BX218" i="8"/>
  <c r="BX217" i="8" s="1"/>
  <c r="BY216" i="8" s="1"/>
  <c r="BX224" i="8"/>
  <c r="BX223" i="8" s="1"/>
  <c r="BY222" i="8" s="1"/>
  <c r="BX200" i="8"/>
  <c r="BX199" i="8" s="1"/>
  <c r="BY198" i="8" s="1"/>
  <c r="BX212" i="8"/>
  <c r="BX211" i="8" s="1"/>
  <c r="BY210" i="8" s="1"/>
  <c r="BX197" i="8"/>
  <c r="BX196" i="8" s="1"/>
  <c r="BX206" i="8"/>
  <c r="BX205" i="8" s="1"/>
  <c r="BY204" i="8" s="1"/>
  <c r="AM30" i="8"/>
  <c r="BX209" i="8"/>
  <c r="BX208" i="8" s="1"/>
  <c r="BY207" i="8" s="1"/>
  <c r="BX227" i="8"/>
  <c r="BX226" i="8" s="1"/>
  <c r="BY225" i="8" s="1"/>
  <c r="BX203" i="8"/>
  <c r="BX202" i="8" s="1"/>
  <c r="BY201" i="8" s="1"/>
  <c r="BV18" i="8"/>
  <c r="BV21" i="8" s="1"/>
  <c r="BW234" i="8" s="1"/>
  <c r="BU19" i="8"/>
  <c r="BU20" i="8"/>
  <c r="BS20" i="6"/>
  <c r="AG27" i="8" l="1"/>
  <c r="BQ25" i="8"/>
  <c r="BP270" i="8"/>
  <c r="BA270" i="8"/>
  <c r="BB25" i="8"/>
  <c r="AS280" i="6"/>
  <c r="AS288" i="6" s="1"/>
  <c r="AT277" i="6"/>
  <c r="AU270" i="6"/>
  <c r="BJ270" i="6"/>
  <c r="BJ27" i="6"/>
  <c r="AZ278" i="8"/>
  <c r="AZ286" i="8" s="1"/>
  <c r="BW299" i="1"/>
  <c r="BY18" i="1"/>
  <c r="BX21" i="1"/>
  <c r="BY246" i="1" s="1"/>
  <c r="BY248" i="1" s="1"/>
  <c r="BY247" i="1" s="1"/>
  <c r="BZ246" i="1" s="1"/>
  <c r="BZ248" i="1" s="1"/>
  <c r="BZ247" i="1" s="1"/>
  <c r="CA246" i="1" s="1"/>
  <c r="CA248" i="1" s="1"/>
  <c r="CA247" i="1" s="1"/>
  <c r="CB246" i="1" s="1"/>
  <c r="CB248" i="1" s="1"/>
  <c r="CB247" i="1" s="1"/>
  <c r="CC246" i="1" s="1"/>
  <c r="CC248" i="1" s="1"/>
  <c r="CC247" i="1" s="1"/>
  <c r="CD246" i="1" s="1"/>
  <c r="BV285" i="8"/>
  <c r="BV233" i="8"/>
  <c r="BV232" i="8" s="1"/>
  <c r="BW231" i="8" s="1"/>
  <c r="BW233" i="8" s="1"/>
  <c r="BW232" i="8" s="1"/>
  <c r="BX231" i="8" s="1"/>
  <c r="BX233" i="8" s="1"/>
  <c r="BX232" i="8" s="1"/>
  <c r="BY231" i="8" s="1"/>
  <c r="BY233" i="8" s="1"/>
  <c r="BY232" i="8" s="1"/>
  <c r="BZ231" i="8" s="1"/>
  <c r="BV281" i="8"/>
  <c r="BV283" i="8" s="1"/>
  <c r="AU27" i="6"/>
  <c r="AU272" i="6" s="1"/>
  <c r="BY283" i="6"/>
  <c r="BY285" i="6" s="1"/>
  <c r="BA275" i="8"/>
  <c r="BY209" i="8"/>
  <c r="BY208" i="8" s="1"/>
  <c r="BZ207" i="8" s="1"/>
  <c r="BY212" i="8"/>
  <c r="BY211" i="8" s="1"/>
  <c r="BZ210" i="8" s="1"/>
  <c r="BY218" i="8"/>
  <c r="BY217" i="8" s="1"/>
  <c r="BZ216" i="8" s="1"/>
  <c r="BY203" i="8"/>
  <c r="BY202" i="8" s="1"/>
  <c r="BZ201" i="8" s="1"/>
  <c r="BY230" i="8"/>
  <c r="BY229" i="8" s="1"/>
  <c r="BZ228" i="8" s="1"/>
  <c r="BY206" i="8"/>
  <c r="BY205" i="8" s="1"/>
  <c r="BZ204" i="8" s="1"/>
  <c r="BY215" i="8"/>
  <c r="BY214" i="8" s="1"/>
  <c r="BZ213" i="8" s="1"/>
  <c r="BY221" i="8"/>
  <c r="BY220" i="8" s="1"/>
  <c r="BZ219" i="8" s="1"/>
  <c r="AV272" i="8"/>
  <c r="AV277" i="8" s="1"/>
  <c r="AV271" i="8"/>
  <c r="AV276" i="8" s="1"/>
  <c r="BY200" i="8"/>
  <c r="BY199" i="8" s="1"/>
  <c r="BY224" i="8"/>
  <c r="BY223" i="8" s="1"/>
  <c r="BZ222" i="8" s="1"/>
  <c r="BV19" i="8"/>
  <c r="BW18" i="8"/>
  <c r="BW21" i="8" s="1"/>
  <c r="BX237" i="8" s="1"/>
  <c r="BV20" i="8"/>
  <c r="BY227" i="8"/>
  <c r="BY226" i="8" s="1"/>
  <c r="BZ225" i="8" s="1"/>
  <c r="AM32" i="8"/>
  <c r="AW275" i="8" s="1"/>
  <c r="BT20" i="6"/>
  <c r="BQ27" i="8" l="1"/>
  <c r="BB27" i="8"/>
  <c r="AG268" i="8"/>
  <c r="AG26" i="8"/>
  <c r="CD248" i="1"/>
  <c r="CD247" i="1" s="1"/>
  <c r="CE246" i="1" s="1"/>
  <c r="CE248" i="1" s="1"/>
  <c r="CE247" i="1" s="1"/>
  <c r="CF246" i="1" s="1"/>
  <c r="CF248" i="1" s="1"/>
  <c r="CF247" i="1" s="1"/>
  <c r="CG246" i="1" s="1"/>
  <c r="BK26" i="6"/>
  <c r="BJ272" i="6"/>
  <c r="AV278" i="8"/>
  <c r="AV286" i="8" s="1"/>
  <c r="BX299" i="1"/>
  <c r="BZ18" i="1"/>
  <c r="BY21" i="1"/>
  <c r="BZ249" i="1" s="1"/>
  <c r="BZ251" i="1" s="1"/>
  <c r="BZ250" i="1" s="1"/>
  <c r="CA249" i="1" s="1"/>
  <c r="BW236" i="8"/>
  <c r="BW235" i="8" s="1"/>
  <c r="BX234" i="8" s="1"/>
  <c r="BX236" i="8" s="1"/>
  <c r="BX235" i="8" s="1"/>
  <c r="BY234" i="8" s="1"/>
  <c r="BY236" i="8" s="1"/>
  <c r="BY235" i="8" s="1"/>
  <c r="BZ234" i="8" s="1"/>
  <c r="BZ236" i="8" s="1"/>
  <c r="BZ235" i="8" s="1"/>
  <c r="CA234" i="8" s="1"/>
  <c r="BW281" i="8"/>
  <c r="BW283" i="8" s="1"/>
  <c r="BW285" i="8"/>
  <c r="AV26" i="6"/>
  <c r="BZ283" i="6"/>
  <c r="BZ285" i="6" s="1"/>
  <c r="AF272" i="8"/>
  <c r="AF277" i="8" s="1"/>
  <c r="AF271" i="8"/>
  <c r="AF276" i="8" s="1"/>
  <c r="AO277" i="6"/>
  <c r="AO280" i="6" s="1"/>
  <c r="AO288" i="6" s="1"/>
  <c r="BH274" i="6"/>
  <c r="BH279" i="6" s="1"/>
  <c r="BH273" i="6"/>
  <c r="BH278" i="6" s="1"/>
  <c r="AM31" i="8"/>
  <c r="AN30" i="8" s="1"/>
  <c r="AN32" i="8" s="1"/>
  <c r="AX275" i="8" s="1"/>
  <c r="BZ233" i="8"/>
  <c r="BZ232" i="8" s="1"/>
  <c r="CA231" i="8" s="1"/>
  <c r="BZ215" i="8"/>
  <c r="BZ214" i="8" s="1"/>
  <c r="CA213" i="8" s="1"/>
  <c r="BZ227" i="8"/>
  <c r="BZ226" i="8" s="1"/>
  <c r="CA225" i="8" s="1"/>
  <c r="BZ218" i="8"/>
  <c r="BZ217" i="8" s="1"/>
  <c r="CA216" i="8" s="1"/>
  <c r="BZ230" i="8"/>
  <c r="BZ229" i="8" s="1"/>
  <c r="CA228" i="8" s="1"/>
  <c r="BZ221" i="8"/>
  <c r="BZ220" i="8" s="1"/>
  <c r="CA219" i="8" s="1"/>
  <c r="BZ209" i="8"/>
  <c r="BZ208" i="8" s="1"/>
  <c r="CA207" i="8" s="1"/>
  <c r="BZ224" i="8"/>
  <c r="BZ223" i="8" s="1"/>
  <c r="CA222" i="8" s="1"/>
  <c r="BZ206" i="8"/>
  <c r="BZ205" i="8" s="1"/>
  <c r="CA204" i="8" s="1"/>
  <c r="BZ212" i="8"/>
  <c r="BZ211" i="8" s="1"/>
  <c r="CA210" i="8" s="1"/>
  <c r="BW19" i="8"/>
  <c r="BX18" i="8"/>
  <c r="BX21" i="8" s="1"/>
  <c r="BY240" i="8" s="1"/>
  <c r="BW20" i="8"/>
  <c r="BZ203" i="8"/>
  <c r="BZ202" i="8" s="1"/>
  <c r="BU20" i="6"/>
  <c r="BB268" i="8" l="1"/>
  <c r="BB26" i="8"/>
  <c r="AG270" i="8"/>
  <c r="AH25" i="8"/>
  <c r="BQ268" i="8"/>
  <c r="BQ26" i="8"/>
  <c r="CG248" i="1"/>
  <c r="CG247" i="1" s="1"/>
  <c r="CH246" i="1" s="1"/>
  <c r="CH248" i="1" s="1"/>
  <c r="CH247" i="1" s="1"/>
  <c r="CI246" i="1" s="1"/>
  <c r="CI248" i="1" s="1"/>
  <c r="CI247" i="1" s="1"/>
  <c r="CJ246" i="1" s="1"/>
  <c r="CJ248" i="1" s="1"/>
  <c r="CJ247" i="1" s="1"/>
  <c r="CK246" i="1" s="1"/>
  <c r="CK248" i="1" s="1"/>
  <c r="CK247" i="1" s="1"/>
  <c r="CL246" i="1" s="1"/>
  <c r="CL248" i="1" s="1"/>
  <c r="CL247" i="1" s="1"/>
  <c r="CM246" i="1" s="1"/>
  <c r="CM248" i="1" s="1"/>
  <c r="CM247" i="1" s="1"/>
  <c r="CA251" i="1"/>
  <c r="CA250" i="1" s="1"/>
  <c r="CB249" i="1" s="1"/>
  <c r="CB251" i="1" s="1"/>
  <c r="CB250" i="1" s="1"/>
  <c r="CC249" i="1" s="1"/>
  <c r="CC251" i="1" s="1"/>
  <c r="CC250" i="1" s="1"/>
  <c r="CD249" i="1" s="1"/>
  <c r="BK28" i="6"/>
  <c r="BK270" i="6" s="1"/>
  <c r="AF278" i="8"/>
  <c r="AF286" i="8" s="1"/>
  <c r="BH280" i="6"/>
  <c r="BH288" i="6" s="1"/>
  <c r="BY299" i="1"/>
  <c r="CA18" i="1"/>
  <c r="BZ21" i="1"/>
  <c r="CA252" i="1" s="1"/>
  <c r="CA254" i="1" s="1"/>
  <c r="CA253" i="1" s="1"/>
  <c r="CB252" i="1" s="1"/>
  <c r="CB254" i="1" s="1"/>
  <c r="CB253" i="1" s="1"/>
  <c r="CC252" i="1" s="1"/>
  <c r="CC254" i="1" s="1"/>
  <c r="CC253" i="1" s="1"/>
  <c r="CD252" i="1" s="1"/>
  <c r="CD254" i="1" s="1"/>
  <c r="CD253" i="1" s="1"/>
  <c r="CE252" i="1" s="1"/>
  <c r="CE254" i="1" s="1"/>
  <c r="CE253" i="1" s="1"/>
  <c r="CF252" i="1" s="1"/>
  <c r="CF254" i="1" s="1"/>
  <c r="CF253" i="1" s="1"/>
  <c r="CG252" i="1" s="1"/>
  <c r="CG254" i="1" s="1"/>
  <c r="CG253" i="1" s="1"/>
  <c r="CH252" i="1" s="1"/>
  <c r="CH254" i="1" s="1"/>
  <c r="CH253" i="1" s="1"/>
  <c r="CI252" i="1" s="1"/>
  <c r="CI254" i="1" s="1"/>
  <c r="CI253" i="1" s="1"/>
  <c r="CJ252" i="1" s="1"/>
  <c r="CJ254" i="1" s="1"/>
  <c r="CJ253" i="1" s="1"/>
  <c r="CK252" i="1" s="1"/>
  <c r="CK254" i="1" s="1"/>
  <c r="CK253" i="1" s="1"/>
  <c r="CL252" i="1" s="1"/>
  <c r="CL254" i="1" s="1"/>
  <c r="CL253" i="1" s="1"/>
  <c r="CM252" i="1" s="1"/>
  <c r="CM254" i="1" s="1"/>
  <c r="CM253" i="1" s="1"/>
  <c r="CN252" i="1" s="1"/>
  <c r="CN254" i="1" s="1"/>
  <c r="CN253" i="1" s="1"/>
  <c r="CO252" i="1" s="1"/>
  <c r="CO254" i="1" s="1"/>
  <c r="CO253" i="1" s="1"/>
  <c r="BX281" i="8"/>
  <c r="BX283" i="8" s="1"/>
  <c r="BX285" i="8"/>
  <c r="BX239" i="8"/>
  <c r="BX238" i="8" s="1"/>
  <c r="BY237" i="8" s="1"/>
  <c r="BY239" i="8" s="1"/>
  <c r="BY238" i="8" s="1"/>
  <c r="BZ237" i="8" s="1"/>
  <c r="BZ239" i="8" s="1"/>
  <c r="BZ238" i="8" s="1"/>
  <c r="CA237" i="8" s="1"/>
  <c r="CA239" i="8" s="1"/>
  <c r="CA238" i="8" s="1"/>
  <c r="CB237" i="8" s="1"/>
  <c r="AT273" i="6"/>
  <c r="AT278" i="6" s="1"/>
  <c r="AT274" i="6"/>
  <c r="AT279" i="6" s="1"/>
  <c r="AV28" i="6"/>
  <c r="AV270" i="6" s="1"/>
  <c r="CA283" i="6"/>
  <c r="CA285" i="6" s="1"/>
  <c r="BA272" i="8"/>
  <c r="BA277" i="8" s="1"/>
  <c r="BA271" i="8"/>
  <c r="BA276" i="8" s="1"/>
  <c r="AG275" i="8"/>
  <c r="BI277" i="6"/>
  <c r="CA215" i="8"/>
  <c r="CA214" i="8" s="1"/>
  <c r="CB213" i="8" s="1"/>
  <c r="CA218" i="8"/>
  <c r="CA217" i="8" s="1"/>
  <c r="CB216" i="8" s="1"/>
  <c r="CA236" i="8"/>
  <c r="CA235" i="8" s="1"/>
  <c r="CB234" i="8" s="1"/>
  <c r="CA221" i="8"/>
  <c r="CA220" i="8" s="1"/>
  <c r="CB219" i="8" s="1"/>
  <c r="CA209" i="8"/>
  <c r="CA208" i="8" s="1"/>
  <c r="CB207" i="8" s="1"/>
  <c r="CA227" i="8"/>
  <c r="CA226" i="8" s="1"/>
  <c r="CB225" i="8" s="1"/>
  <c r="CA233" i="8"/>
  <c r="CA232" i="8" s="1"/>
  <c r="CB231" i="8" s="1"/>
  <c r="AW271" i="8"/>
  <c r="AW276" i="8" s="1"/>
  <c r="AW272" i="8"/>
  <c r="AW277" i="8" s="1"/>
  <c r="CA206" i="8"/>
  <c r="CA205" i="8" s="1"/>
  <c r="CA224" i="8"/>
  <c r="CA223" i="8" s="1"/>
  <c r="CB222" i="8" s="1"/>
  <c r="AN31" i="8"/>
  <c r="BY18" i="8"/>
  <c r="BY21" i="8" s="1"/>
  <c r="BZ243" i="8" s="1"/>
  <c r="BX19" i="8"/>
  <c r="BX20" i="8"/>
  <c r="CA212" i="8"/>
  <c r="CA211" i="8" s="1"/>
  <c r="CB210" i="8" s="1"/>
  <c r="CA230" i="8"/>
  <c r="CA229" i="8" s="1"/>
  <c r="CB228" i="8" s="1"/>
  <c r="BV20" i="6"/>
  <c r="AH27" i="8" l="1"/>
  <c r="BQ270" i="8"/>
  <c r="BR25" i="8"/>
  <c r="BC25" i="8"/>
  <c r="BB270" i="8"/>
  <c r="CD251" i="1"/>
  <c r="CD250" i="1" s="1"/>
  <c r="CE249" i="1" s="1"/>
  <c r="CE251" i="1" s="1"/>
  <c r="CE250" i="1" s="1"/>
  <c r="CF249" i="1" s="1"/>
  <c r="CF251" i="1" s="1"/>
  <c r="CF250" i="1" s="1"/>
  <c r="CG249" i="1" s="1"/>
  <c r="CG251" i="1" s="1"/>
  <c r="CG250" i="1" s="1"/>
  <c r="CH249" i="1" s="1"/>
  <c r="AT280" i="6"/>
  <c r="AT288" i="6" s="1"/>
  <c r="BK27" i="6"/>
  <c r="AW278" i="8"/>
  <c r="AW286" i="8" s="1"/>
  <c r="BA278" i="8"/>
  <c r="BA286" i="8" s="1"/>
  <c r="BZ299" i="1"/>
  <c r="CB18" i="1"/>
  <c r="CA21" i="1"/>
  <c r="CB255" i="1" s="1"/>
  <c r="CB257" i="1" s="1"/>
  <c r="CB256" i="1" s="1"/>
  <c r="CC255" i="1" s="1"/>
  <c r="CC257" i="1" s="1"/>
  <c r="CC256" i="1" s="1"/>
  <c r="CD255" i="1" s="1"/>
  <c r="CD257" i="1" s="1"/>
  <c r="CD256" i="1" s="1"/>
  <c r="CE255" i="1" s="1"/>
  <c r="CE257" i="1" s="1"/>
  <c r="CE256" i="1" s="1"/>
  <c r="CF255" i="1" s="1"/>
  <c r="CF257" i="1" s="1"/>
  <c r="CF256" i="1" s="1"/>
  <c r="CG255" i="1" s="1"/>
  <c r="CG257" i="1" s="1"/>
  <c r="CG256" i="1" s="1"/>
  <c r="CH255" i="1" s="1"/>
  <c r="CH257" i="1" s="1"/>
  <c r="CH256" i="1" s="1"/>
  <c r="CI255" i="1" s="1"/>
  <c r="CI257" i="1" s="1"/>
  <c r="CI256" i="1" s="1"/>
  <c r="CJ255" i="1" s="1"/>
  <c r="CJ257" i="1" s="1"/>
  <c r="CJ256" i="1" s="1"/>
  <c r="CK255" i="1" s="1"/>
  <c r="CK257" i="1" s="1"/>
  <c r="CK256" i="1" s="1"/>
  <c r="CL255" i="1" s="1"/>
  <c r="CL257" i="1" s="1"/>
  <c r="CL256" i="1" s="1"/>
  <c r="CM255" i="1" s="1"/>
  <c r="CM257" i="1" s="1"/>
  <c r="CM256" i="1" s="1"/>
  <c r="CN255" i="1" s="1"/>
  <c r="CN257" i="1" s="1"/>
  <c r="CN256" i="1" s="1"/>
  <c r="CO255" i="1" s="1"/>
  <c r="CO257" i="1" s="1"/>
  <c r="CO256" i="1" s="1"/>
  <c r="CP255" i="1" s="1"/>
  <c r="CP257" i="1" s="1"/>
  <c r="CP256" i="1" s="1"/>
  <c r="BY285" i="8"/>
  <c r="BY242" i="8"/>
  <c r="BY241" i="8" s="1"/>
  <c r="BZ240" i="8" s="1"/>
  <c r="BZ242" i="8" s="1"/>
  <c r="BZ241" i="8" s="1"/>
  <c r="CA240" i="8" s="1"/>
  <c r="CA242" i="8" s="1"/>
  <c r="CA241" i="8" s="1"/>
  <c r="CB240" i="8" s="1"/>
  <c r="CB242" i="8" s="1"/>
  <c r="CB241" i="8" s="1"/>
  <c r="CC240" i="8" s="1"/>
  <c r="BY281" i="8"/>
  <c r="BY283" i="8" s="1"/>
  <c r="AV27" i="6"/>
  <c r="AV272" i="6" s="1"/>
  <c r="AU277" i="6"/>
  <c r="CB283" i="6"/>
  <c r="CB285" i="6" s="1"/>
  <c r="CB28" i="6"/>
  <c r="CB270" i="6" s="1"/>
  <c r="AP274" i="6"/>
  <c r="AP279" i="6" s="1"/>
  <c r="AP277" i="6"/>
  <c r="BB275" i="8"/>
  <c r="CB230" i="8"/>
  <c r="CB229" i="8" s="1"/>
  <c r="CC228" i="8" s="1"/>
  <c r="CB233" i="8"/>
  <c r="CB232" i="8" s="1"/>
  <c r="CC231" i="8" s="1"/>
  <c r="CB212" i="8"/>
  <c r="CB211" i="8" s="1"/>
  <c r="CC210" i="8" s="1"/>
  <c r="CB239" i="8"/>
  <c r="CB238" i="8" s="1"/>
  <c r="CC237" i="8" s="1"/>
  <c r="CB209" i="8"/>
  <c r="CB208" i="8" s="1"/>
  <c r="CB236" i="8"/>
  <c r="CB235" i="8" s="1"/>
  <c r="CC234" i="8" s="1"/>
  <c r="CB215" i="8"/>
  <c r="CB214" i="8" s="1"/>
  <c r="CC213" i="8" s="1"/>
  <c r="CB221" i="8"/>
  <c r="CB220" i="8" s="1"/>
  <c r="CC219" i="8" s="1"/>
  <c r="BZ18" i="8"/>
  <c r="BZ21" i="8" s="1"/>
  <c r="CA246" i="8" s="1"/>
  <c r="BY19" i="8"/>
  <c r="BY20" i="8"/>
  <c r="CB224" i="8"/>
  <c r="CB223" i="8" s="1"/>
  <c r="CC222" i="8" s="1"/>
  <c r="CB227" i="8"/>
  <c r="CB226" i="8" s="1"/>
  <c r="CC225" i="8" s="1"/>
  <c r="CB218" i="8"/>
  <c r="CB217" i="8" s="1"/>
  <c r="CC216" i="8" s="1"/>
  <c r="AO30" i="8"/>
  <c r="BW20" i="6"/>
  <c r="BR27" i="8" l="1"/>
  <c r="AH268" i="8"/>
  <c r="AH26" i="8"/>
  <c r="BC27" i="8"/>
  <c r="CH251" i="1"/>
  <c r="CH250" i="1" s="1"/>
  <c r="CI249" i="1" s="1"/>
  <c r="CI251" i="1" s="1"/>
  <c r="CI250" i="1" s="1"/>
  <c r="CJ249" i="1" s="1"/>
  <c r="CJ251" i="1" s="1"/>
  <c r="CJ250" i="1" s="1"/>
  <c r="CK249" i="1" s="1"/>
  <c r="CK251" i="1" s="1"/>
  <c r="CK250" i="1" s="1"/>
  <c r="CL249" i="1" s="1"/>
  <c r="CL251" i="1" s="1"/>
  <c r="CL250" i="1" s="1"/>
  <c r="CM249" i="1" s="1"/>
  <c r="CM251" i="1" s="1"/>
  <c r="CM250" i="1" s="1"/>
  <c r="CN249" i="1" s="1"/>
  <c r="CN251" i="1" s="1"/>
  <c r="CN250" i="1" s="1"/>
  <c r="BK272" i="6"/>
  <c r="BL26" i="6"/>
  <c r="BL28" i="6" s="1"/>
  <c r="BL270" i="6" s="1"/>
  <c r="AP280" i="6"/>
  <c r="AP288" i="6" s="1"/>
  <c r="CA299" i="1"/>
  <c r="CC18" i="1"/>
  <c r="CB21" i="1"/>
  <c r="CC258" i="1" s="1"/>
  <c r="CC260" i="1" s="1"/>
  <c r="CC259" i="1" s="1"/>
  <c r="CD258" i="1" s="1"/>
  <c r="CD260" i="1" s="1"/>
  <c r="CD259" i="1" s="1"/>
  <c r="CE258" i="1" s="1"/>
  <c r="CE260" i="1" s="1"/>
  <c r="CE259" i="1" s="1"/>
  <c r="CF258" i="1" s="1"/>
  <c r="CF260" i="1" s="1"/>
  <c r="CF259" i="1" s="1"/>
  <c r="CG258" i="1" s="1"/>
  <c r="CG260" i="1" s="1"/>
  <c r="CG259" i="1" s="1"/>
  <c r="CH258" i="1" s="1"/>
  <c r="CH260" i="1" s="1"/>
  <c r="CH259" i="1" s="1"/>
  <c r="CI258" i="1" s="1"/>
  <c r="CI260" i="1" s="1"/>
  <c r="CI259" i="1" s="1"/>
  <c r="CJ258" i="1" s="1"/>
  <c r="CJ260" i="1" s="1"/>
  <c r="CJ259" i="1" s="1"/>
  <c r="CK258" i="1" s="1"/>
  <c r="CK260" i="1" s="1"/>
  <c r="CK259" i="1" s="1"/>
  <c r="CL258" i="1" s="1"/>
  <c r="CL260" i="1" s="1"/>
  <c r="CL259" i="1" s="1"/>
  <c r="CM258" i="1" s="1"/>
  <c r="CM260" i="1" s="1"/>
  <c r="CM259" i="1" s="1"/>
  <c r="CN258" i="1" s="1"/>
  <c r="CN260" i="1" s="1"/>
  <c r="CN259" i="1" s="1"/>
  <c r="CO258" i="1" s="1"/>
  <c r="CO260" i="1" s="1"/>
  <c r="CO259" i="1" s="1"/>
  <c r="CP258" i="1" s="1"/>
  <c r="CP260" i="1" s="1"/>
  <c r="CP259" i="1" s="1"/>
  <c r="CQ258" i="1" s="1"/>
  <c r="CQ260" i="1" s="1"/>
  <c r="CQ259" i="1" s="1"/>
  <c r="BZ245" i="8"/>
  <c r="BZ244" i="8" s="1"/>
  <c r="CA243" i="8" s="1"/>
  <c r="CA245" i="8" s="1"/>
  <c r="CA244" i="8" s="1"/>
  <c r="CB243" i="8" s="1"/>
  <c r="CB245" i="8" s="1"/>
  <c r="CB244" i="8" s="1"/>
  <c r="CC243" i="8" s="1"/>
  <c r="CC245" i="8" s="1"/>
  <c r="CC244" i="8" s="1"/>
  <c r="CD243" i="8" s="1"/>
  <c r="BZ281" i="8"/>
  <c r="BZ283" i="8" s="1"/>
  <c r="BZ285" i="8"/>
  <c r="CB27" i="6"/>
  <c r="CB272" i="6" s="1"/>
  <c r="AW26" i="6"/>
  <c r="CC283" i="6"/>
  <c r="CC285" i="6" s="1"/>
  <c r="CC33" i="6"/>
  <c r="CC32" i="6" s="1"/>
  <c r="CD31" i="6" s="1"/>
  <c r="CD33" i="6" s="1"/>
  <c r="CD32" i="6" s="1"/>
  <c r="CE31" i="6" s="1"/>
  <c r="BI273" i="6"/>
  <c r="BI278" i="6" s="1"/>
  <c r="BI274" i="6"/>
  <c r="BI279" i="6" s="1"/>
  <c r="AG271" i="8"/>
  <c r="AG276" i="8" s="1"/>
  <c r="AG272" i="8"/>
  <c r="AG277" i="8" s="1"/>
  <c r="CC227" i="8"/>
  <c r="CC226" i="8" s="1"/>
  <c r="CD225" i="8" s="1"/>
  <c r="CC218" i="8"/>
  <c r="CC217" i="8" s="1"/>
  <c r="CD216" i="8" s="1"/>
  <c r="CC221" i="8"/>
  <c r="CC220" i="8" s="1"/>
  <c r="CD219" i="8" s="1"/>
  <c r="CC239" i="8"/>
  <c r="CC238" i="8" s="1"/>
  <c r="CD237" i="8" s="1"/>
  <c r="CC242" i="8"/>
  <c r="CC241" i="8" s="1"/>
  <c r="CD240" i="8" s="1"/>
  <c r="CC224" i="8"/>
  <c r="CC223" i="8" s="1"/>
  <c r="CD222" i="8" s="1"/>
  <c r="CC215" i="8"/>
  <c r="CC214" i="8" s="1"/>
  <c r="CD213" i="8" s="1"/>
  <c r="CC230" i="8"/>
  <c r="CC229" i="8" s="1"/>
  <c r="CD228" i="8" s="1"/>
  <c r="AX271" i="8"/>
  <c r="AX276" i="8" s="1"/>
  <c r="AX272" i="8"/>
  <c r="AX277" i="8" s="1"/>
  <c r="AO32" i="8"/>
  <c r="AO268" i="8" s="1"/>
  <c r="AO275" i="8" s="1"/>
  <c r="BZ19" i="8"/>
  <c r="CA18" i="8"/>
  <c r="CA21" i="8" s="1"/>
  <c r="CB249" i="8" s="1"/>
  <c r="BZ20" i="8"/>
  <c r="CC236" i="8"/>
  <c r="CC235" i="8" s="1"/>
  <c r="CD234" i="8" s="1"/>
  <c r="CC212" i="8"/>
  <c r="CC211" i="8" s="1"/>
  <c r="CC233" i="8"/>
  <c r="CC232" i="8" s="1"/>
  <c r="CD231" i="8" s="1"/>
  <c r="BX20" i="6"/>
  <c r="J299" i="1"/>
  <c r="BC268" i="8" l="1"/>
  <c r="BC26" i="8"/>
  <c r="BR268" i="8"/>
  <c r="BR26" i="8"/>
  <c r="AH270" i="8"/>
  <c r="AI25" i="8"/>
  <c r="BL27" i="6"/>
  <c r="BL272" i="6" s="1"/>
  <c r="BI280" i="6"/>
  <c r="BI288" i="6" s="1"/>
  <c r="AX278" i="8"/>
  <c r="AX286" i="8" s="1"/>
  <c r="AG278" i="8"/>
  <c r="AG286" i="8" s="1"/>
  <c r="CB299" i="1"/>
  <c r="CD18" i="1"/>
  <c r="CC21" i="1"/>
  <c r="CD261" i="1" s="1"/>
  <c r="CD263" i="1" s="1"/>
  <c r="CD262" i="1" s="1"/>
  <c r="CE261" i="1" s="1"/>
  <c r="CA248" i="8"/>
  <c r="CA247" i="8" s="1"/>
  <c r="CB246" i="8" s="1"/>
  <c r="CB248" i="8" s="1"/>
  <c r="CB247" i="8" s="1"/>
  <c r="CC246" i="8" s="1"/>
  <c r="CC248" i="8" s="1"/>
  <c r="CC247" i="8" s="1"/>
  <c r="CD246" i="8" s="1"/>
  <c r="CD248" i="8" s="1"/>
  <c r="CD247" i="8" s="1"/>
  <c r="CE246" i="8" s="1"/>
  <c r="CA281" i="8"/>
  <c r="CA283" i="8" s="1"/>
  <c r="CA285" i="8"/>
  <c r="CC26" i="6"/>
  <c r="AU273" i="6"/>
  <c r="AU278" i="6" s="1"/>
  <c r="AU274" i="6"/>
  <c r="AU279" i="6" s="1"/>
  <c r="AW28" i="6"/>
  <c r="CE33" i="6"/>
  <c r="CE32" i="6" s="1"/>
  <c r="CF31" i="6" s="1"/>
  <c r="CD38" i="6"/>
  <c r="CD37" i="6" s="1"/>
  <c r="CE36" i="6" s="1"/>
  <c r="CE38" i="6" s="1"/>
  <c r="CE37" i="6" s="1"/>
  <c r="CF36" i="6" s="1"/>
  <c r="CF38" i="6" s="1"/>
  <c r="CF37" i="6" s="1"/>
  <c r="CG36" i="6" s="1"/>
  <c r="CG38" i="6" s="1"/>
  <c r="CG37" i="6" s="1"/>
  <c r="CH36" i="6" s="1"/>
  <c r="CH38" i="6" s="1"/>
  <c r="CH37" i="6" s="1"/>
  <c r="CI36" i="6" s="1"/>
  <c r="CI38" i="6" s="1"/>
  <c r="CI37" i="6" s="1"/>
  <c r="CJ36" i="6" s="1"/>
  <c r="CJ38" i="6" s="1"/>
  <c r="CJ37" i="6" s="1"/>
  <c r="CK36" i="6" s="1"/>
  <c r="CK38" i="6" s="1"/>
  <c r="CK37" i="6" s="1"/>
  <c r="CL36" i="6" s="1"/>
  <c r="CD283" i="6"/>
  <c r="CD285" i="6" s="1"/>
  <c r="BJ277" i="6"/>
  <c r="AY275" i="8"/>
  <c r="AH275" i="8"/>
  <c r="BB271" i="8"/>
  <c r="BB276" i="8" s="1"/>
  <c r="BB272" i="8"/>
  <c r="BB277" i="8" s="1"/>
  <c r="AO31" i="8"/>
  <c r="AO270" i="8" s="1"/>
  <c r="AY272" i="8"/>
  <c r="AY277" i="8" s="1"/>
  <c r="CD236" i="8"/>
  <c r="CD235" i="8" s="1"/>
  <c r="CE234" i="8" s="1"/>
  <c r="CD224" i="8"/>
  <c r="CD223" i="8" s="1"/>
  <c r="CE222" i="8" s="1"/>
  <c r="CD239" i="8"/>
  <c r="CD238" i="8" s="1"/>
  <c r="CE237" i="8" s="1"/>
  <c r="CD230" i="8"/>
  <c r="CD229" i="8" s="1"/>
  <c r="CE228" i="8" s="1"/>
  <c r="CD218" i="8"/>
  <c r="CD217" i="8" s="1"/>
  <c r="CE216" i="8" s="1"/>
  <c r="CD215" i="8"/>
  <c r="CD214" i="8" s="1"/>
  <c r="CD227" i="8"/>
  <c r="CD226" i="8" s="1"/>
  <c r="CE225" i="8" s="1"/>
  <c r="CD245" i="8"/>
  <c r="CD244" i="8" s="1"/>
  <c r="CE243" i="8" s="1"/>
  <c r="CD233" i="8"/>
  <c r="CD232" i="8" s="1"/>
  <c r="CE231" i="8" s="1"/>
  <c r="CD221" i="8"/>
  <c r="CD220" i="8" s="1"/>
  <c r="CE219" i="8" s="1"/>
  <c r="CD242" i="8"/>
  <c r="CD241" i="8" s="1"/>
  <c r="CE240" i="8" s="1"/>
  <c r="CA19" i="8"/>
  <c r="CB18" i="8"/>
  <c r="CB21" i="8" s="1"/>
  <c r="CC252" i="8" s="1"/>
  <c r="CA20" i="8"/>
  <c r="BY20" i="6"/>
  <c r="BM26" i="6" l="1"/>
  <c r="BM28" i="6" s="1"/>
  <c r="BM270" i="6" s="1"/>
  <c r="BR270" i="8"/>
  <c r="BS25" i="8"/>
  <c r="AI27" i="8"/>
  <c r="BD25" i="8"/>
  <c r="BC270" i="8"/>
  <c r="AO271" i="8"/>
  <c r="AO276" i="8" s="1"/>
  <c r="AO272" i="8"/>
  <c r="AO277" i="8" s="1"/>
  <c r="CE263" i="1"/>
  <c r="CE262" i="1" s="1"/>
  <c r="CF261" i="1" s="1"/>
  <c r="CF263" i="1" s="1"/>
  <c r="CF262" i="1" s="1"/>
  <c r="CG261" i="1" s="1"/>
  <c r="CG263" i="1" s="1"/>
  <c r="CG262" i="1" s="1"/>
  <c r="CH261" i="1" s="1"/>
  <c r="CH263" i="1" s="1"/>
  <c r="CH262" i="1" s="1"/>
  <c r="CI261" i="1" s="1"/>
  <c r="CI263" i="1" s="1"/>
  <c r="CI262" i="1" s="1"/>
  <c r="CJ261" i="1" s="1"/>
  <c r="CJ263" i="1" s="1"/>
  <c r="CJ262" i="1" s="1"/>
  <c r="CK261" i="1" s="1"/>
  <c r="CK263" i="1" s="1"/>
  <c r="CK262" i="1" s="1"/>
  <c r="CL261" i="1" s="1"/>
  <c r="AU280" i="6"/>
  <c r="AU288" i="6" s="1"/>
  <c r="AV277" i="6"/>
  <c r="AW270" i="6"/>
  <c r="BB278" i="8"/>
  <c r="BB286" i="8" s="1"/>
  <c r="CC299" i="1"/>
  <c r="CE18" i="1"/>
  <c r="CD21" i="1"/>
  <c r="CE264" i="1" s="1"/>
  <c r="CB285" i="8"/>
  <c r="CB281" i="8"/>
  <c r="CB283" i="8" s="1"/>
  <c r="CB251" i="8"/>
  <c r="CB250" i="8" s="1"/>
  <c r="CC249" i="8" s="1"/>
  <c r="CC251" i="8" s="1"/>
  <c r="CC250" i="8" s="1"/>
  <c r="CD249" i="8" s="1"/>
  <c r="CD251" i="8" s="1"/>
  <c r="CD250" i="8" s="1"/>
  <c r="CE249" i="8" s="1"/>
  <c r="CE251" i="8" s="1"/>
  <c r="CE250" i="8" s="1"/>
  <c r="CF249" i="8" s="1"/>
  <c r="AW27" i="6"/>
  <c r="AW272" i="6" s="1"/>
  <c r="CC28" i="6"/>
  <c r="CC270" i="6" s="1"/>
  <c r="CF33" i="6"/>
  <c r="CF32" i="6" s="1"/>
  <c r="CG31" i="6" s="1"/>
  <c r="CL38" i="6"/>
  <c r="CL37" i="6" s="1"/>
  <c r="CM36" i="6" s="1"/>
  <c r="CE283" i="6"/>
  <c r="CE285" i="6" s="1"/>
  <c r="AY271" i="8"/>
  <c r="AY276" i="8" s="1"/>
  <c r="AY278" i="8" s="1"/>
  <c r="AY286" i="8" s="1"/>
  <c r="BC275" i="8"/>
  <c r="CE218" i="8"/>
  <c r="CE217" i="8" s="1"/>
  <c r="CE239" i="8"/>
  <c r="CE238" i="8" s="1"/>
  <c r="CF237" i="8" s="1"/>
  <c r="CE230" i="8"/>
  <c r="CE229" i="8" s="1"/>
  <c r="CF228" i="8" s="1"/>
  <c r="CE224" i="8"/>
  <c r="CE223" i="8" s="1"/>
  <c r="CF222" i="8" s="1"/>
  <c r="CE236" i="8"/>
  <c r="CE235" i="8" s="1"/>
  <c r="CF234" i="8" s="1"/>
  <c r="CE248" i="8"/>
  <c r="CE247" i="8" s="1"/>
  <c r="CF246" i="8" s="1"/>
  <c r="CE242" i="8"/>
  <c r="CE241" i="8" s="1"/>
  <c r="CF240" i="8" s="1"/>
  <c r="CE233" i="8"/>
  <c r="CE232" i="8" s="1"/>
  <c r="CF231" i="8" s="1"/>
  <c r="CE221" i="8"/>
  <c r="CE220" i="8" s="1"/>
  <c r="CF219" i="8" s="1"/>
  <c r="CE227" i="8"/>
  <c r="CE226" i="8" s="1"/>
  <c r="CF225" i="8" s="1"/>
  <c r="CC18" i="8"/>
  <c r="CC21" i="8" s="1"/>
  <c r="CD255" i="8" s="1"/>
  <c r="CB19" i="8"/>
  <c r="CB20" i="8"/>
  <c r="BN275" i="8"/>
  <c r="CE245" i="8"/>
  <c r="CE244" i="8" s="1"/>
  <c r="CF243" i="8" s="1"/>
  <c r="BZ20" i="6"/>
  <c r="K282" i="1"/>
  <c r="AI268" i="8" l="1"/>
  <c r="AI26" i="8"/>
  <c r="AO278" i="8"/>
  <c r="AO286" i="8" s="1"/>
  <c r="BS27" i="8"/>
  <c r="BD27" i="8"/>
  <c r="BD268" i="8" s="1"/>
  <c r="CL263" i="1"/>
  <c r="CL262" i="1" s="1"/>
  <c r="CM261" i="1" s="1"/>
  <c r="CM263" i="1" s="1"/>
  <c r="CM262" i="1" s="1"/>
  <c r="CN261" i="1" s="1"/>
  <c r="CN263" i="1" s="1"/>
  <c r="CN262" i="1" s="1"/>
  <c r="CO261" i="1" s="1"/>
  <c r="CO263" i="1" s="1"/>
  <c r="CO262" i="1" s="1"/>
  <c r="CP261" i="1" s="1"/>
  <c r="CP263" i="1" s="1"/>
  <c r="CP262" i="1" s="1"/>
  <c r="CQ261" i="1" s="1"/>
  <c r="CQ263" i="1" s="1"/>
  <c r="CQ262" i="1" s="1"/>
  <c r="CR261" i="1" s="1"/>
  <c r="CR263" i="1" s="1"/>
  <c r="CR262" i="1" s="1"/>
  <c r="CE266" i="1"/>
  <c r="CE265" i="1" s="1"/>
  <c r="CF264" i="1" s="1"/>
  <c r="CF266" i="1" s="1"/>
  <c r="CF265" i="1" s="1"/>
  <c r="CG264" i="1" s="1"/>
  <c r="CG266" i="1" s="1"/>
  <c r="CG265" i="1" s="1"/>
  <c r="CH264" i="1" s="1"/>
  <c r="CH266" i="1" s="1"/>
  <c r="CH265" i="1" s="1"/>
  <c r="CI264" i="1" s="1"/>
  <c r="CI266" i="1" s="1"/>
  <c r="CI265" i="1" s="1"/>
  <c r="CJ264" i="1" s="1"/>
  <c r="CJ266" i="1" s="1"/>
  <c r="CJ265" i="1" s="1"/>
  <c r="CK264" i="1" s="1"/>
  <c r="CK266" i="1" s="1"/>
  <c r="CK265" i="1" s="1"/>
  <c r="CL264" i="1" s="1"/>
  <c r="CD299" i="1"/>
  <c r="K289" i="1"/>
  <c r="CF18" i="1"/>
  <c r="CE21" i="1"/>
  <c r="CC254" i="8"/>
  <c r="CC253" i="8" s="1"/>
  <c r="CD252" i="8" s="1"/>
  <c r="CD254" i="8" s="1"/>
  <c r="CD253" i="8" s="1"/>
  <c r="CE252" i="8" s="1"/>
  <c r="CE254" i="8" s="1"/>
  <c r="CE253" i="8" s="1"/>
  <c r="CF252" i="8" s="1"/>
  <c r="CF254" i="8" s="1"/>
  <c r="CF253" i="8" s="1"/>
  <c r="CG252" i="8" s="1"/>
  <c r="CC281" i="8"/>
  <c r="CC283" i="8" s="1"/>
  <c r="CC285" i="8"/>
  <c r="AX26" i="6"/>
  <c r="CC27" i="6"/>
  <c r="CC272" i="6" s="1"/>
  <c r="BM27" i="6"/>
  <c r="BM272" i="6" s="1"/>
  <c r="CG33" i="6"/>
  <c r="CG32" i="6" s="1"/>
  <c r="CH31" i="6" s="1"/>
  <c r="CH33" i="6" s="1"/>
  <c r="CH32" i="6" s="1"/>
  <c r="CI31" i="6" s="1"/>
  <c r="CI33" i="6" s="1"/>
  <c r="CI32" i="6" s="1"/>
  <c r="CJ31" i="6" s="1"/>
  <c r="CJ33" i="6" s="1"/>
  <c r="CJ32" i="6" s="1"/>
  <c r="CK31" i="6" s="1"/>
  <c r="CM38" i="6"/>
  <c r="CM37" i="6" s="1"/>
  <c r="CN36" i="6" s="1"/>
  <c r="CN38" i="6" s="1"/>
  <c r="CN37" i="6" s="1"/>
  <c r="CO36" i="6" s="1"/>
  <c r="CO38" i="6" s="1"/>
  <c r="CO37" i="6" s="1"/>
  <c r="CP36" i="6" s="1"/>
  <c r="CP38" i="6" s="1"/>
  <c r="CP37" i="6" s="1"/>
  <c r="CQ36" i="6" s="1"/>
  <c r="CQ38" i="6" s="1"/>
  <c r="CQ37" i="6" s="1"/>
  <c r="CR36" i="6" s="1"/>
  <c r="CF283" i="6"/>
  <c r="CF285" i="6" s="1"/>
  <c r="AH272" i="8"/>
  <c r="AH277" i="8" s="1"/>
  <c r="AH271" i="8"/>
  <c r="AH276" i="8" s="1"/>
  <c r="BJ274" i="6"/>
  <c r="BJ279" i="6" s="1"/>
  <c r="BJ273" i="6"/>
  <c r="BJ278" i="6" s="1"/>
  <c r="CF245" i="8"/>
  <c r="CF244" i="8" s="1"/>
  <c r="CG243" i="8" s="1"/>
  <c r="CF233" i="8"/>
  <c r="CF232" i="8" s="1"/>
  <c r="CG231" i="8" s="1"/>
  <c r="CF242" i="8"/>
  <c r="CF241" i="8" s="1"/>
  <c r="CG240" i="8" s="1"/>
  <c r="CF227" i="8"/>
  <c r="CF226" i="8" s="1"/>
  <c r="CG225" i="8" s="1"/>
  <c r="CF224" i="8"/>
  <c r="CF223" i="8" s="1"/>
  <c r="CG222" i="8" s="1"/>
  <c r="CF221" i="8"/>
  <c r="CF220" i="8" s="1"/>
  <c r="CF236" i="8"/>
  <c r="CF235" i="8" s="1"/>
  <c r="CG234" i="8" s="1"/>
  <c r="CD18" i="8"/>
  <c r="CD21" i="8" s="1"/>
  <c r="CE258" i="8" s="1"/>
  <c r="CC19" i="8"/>
  <c r="CC20" i="8"/>
  <c r="CF239" i="8"/>
  <c r="CF238" i="8" s="1"/>
  <c r="CG237" i="8" s="1"/>
  <c r="CF248" i="8"/>
  <c r="CF247" i="8" s="1"/>
  <c r="CG246" i="8" s="1"/>
  <c r="CF230" i="8"/>
  <c r="CF229" i="8" s="1"/>
  <c r="CG228" i="8" s="1"/>
  <c r="CF251" i="8"/>
  <c r="CF250" i="8" s="1"/>
  <c r="CG249" i="8" s="1"/>
  <c r="CA20" i="6"/>
  <c r="K295" i="1"/>
  <c r="K297" i="1" s="1"/>
  <c r="CF267" i="1" l="1"/>
  <c r="CF269" i="1" s="1"/>
  <c r="CF268" i="1" s="1"/>
  <c r="CG267" i="1" s="1"/>
  <c r="CG269" i="1" s="1"/>
  <c r="CG268" i="1" s="1"/>
  <c r="CH267" i="1" s="1"/>
  <c r="CH269" i="1" s="1"/>
  <c r="CH268" i="1" s="1"/>
  <c r="CI267" i="1" s="1"/>
  <c r="CI269" i="1" s="1"/>
  <c r="CI268" i="1" s="1"/>
  <c r="CJ267" i="1" s="1"/>
  <c r="CJ269" i="1" s="1"/>
  <c r="CJ268" i="1" s="1"/>
  <c r="CK267" i="1" s="1"/>
  <c r="CK269" i="1" s="1"/>
  <c r="CK268" i="1" s="1"/>
  <c r="CL267" i="1" s="1"/>
  <c r="CL269" i="1" s="1"/>
  <c r="CL268" i="1" s="1"/>
  <c r="CM267" i="1" s="1"/>
  <c r="CM269" i="1" s="1"/>
  <c r="CM268" i="1" s="1"/>
  <c r="CN267" i="1" s="1"/>
  <c r="CN269" i="1" s="1"/>
  <c r="CN268" i="1" s="1"/>
  <c r="CO267" i="1" s="1"/>
  <c r="CO269" i="1" s="1"/>
  <c r="CO268" i="1" s="1"/>
  <c r="CP267" i="1" s="1"/>
  <c r="CP269" i="1" s="1"/>
  <c r="CP268" i="1" s="1"/>
  <c r="CQ267" i="1" s="1"/>
  <c r="CQ269" i="1" s="1"/>
  <c r="CQ268" i="1" s="1"/>
  <c r="CR267" i="1" s="1"/>
  <c r="CR269" i="1" s="1"/>
  <c r="CR268" i="1" s="1"/>
  <c r="CS267" i="1" s="1"/>
  <c r="CS269" i="1" s="1"/>
  <c r="CS268" i="1" s="1"/>
  <c r="CT267" i="1" s="1"/>
  <c r="CT269" i="1" s="1"/>
  <c r="CT268" i="1" s="1"/>
  <c r="AJ25" i="8"/>
  <c r="AI270" i="8"/>
  <c r="BS268" i="8"/>
  <c r="BS26" i="8"/>
  <c r="BD26" i="8"/>
  <c r="CL266" i="1"/>
  <c r="CL265" i="1" s="1"/>
  <c r="CM264" i="1" s="1"/>
  <c r="CM266" i="1" s="1"/>
  <c r="CM265" i="1" s="1"/>
  <c r="CN264" i="1" s="1"/>
  <c r="CN266" i="1" s="1"/>
  <c r="CN265" i="1" s="1"/>
  <c r="CO264" i="1" s="1"/>
  <c r="CO266" i="1" s="1"/>
  <c r="CO265" i="1" s="1"/>
  <c r="CP264" i="1" s="1"/>
  <c r="CP266" i="1" s="1"/>
  <c r="CP265" i="1" s="1"/>
  <c r="CQ264" i="1" s="1"/>
  <c r="CQ266" i="1" s="1"/>
  <c r="CQ265" i="1" s="1"/>
  <c r="CR264" i="1" s="1"/>
  <c r="CR266" i="1" s="1"/>
  <c r="CR265" i="1" s="1"/>
  <c r="CS264" i="1" s="1"/>
  <c r="CS266" i="1" s="1"/>
  <c r="CS265" i="1" s="1"/>
  <c r="BJ280" i="6"/>
  <c r="BJ288" i="6" s="1"/>
  <c r="AH278" i="8"/>
  <c r="AH286" i="8" s="1"/>
  <c r="CE299" i="1"/>
  <c r="CG18" i="1"/>
  <c r="CG21" i="1" s="1"/>
  <c r="CG299" i="1" s="1"/>
  <c r="CF21" i="1"/>
  <c r="CD257" i="8"/>
  <c r="CD256" i="8" s="1"/>
  <c r="CE255" i="8" s="1"/>
  <c r="CE257" i="8" s="1"/>
  <c r="CE256" i="8" s="1"/>
  <c r="CF255" i="8" s="1"/>
  <c r="CF257" i="8" s="1"/>
  <c r="CF256" i="8" s="1"/>
  <c r="CG255" i="8" s="1"/>
  <c r="CG257" i="8" s="1"/>
  <c r="CG256" i="8" s="1"/>
  <c r="CH255" i="8" s="1"/>
  <c r="CD281" i="8"/>
  <c r="CD283" i="8" s="1"/>
  <c r="CD285" i="8"/>
  <c r="CD26" i="6"/>
  <c r="AV273" i="6"/>
  <c r="AV278" i="6" s="1"/>
  <c r="AV274" i="6"/>
  <c r="AV279" i="6" s="1"/>
  <c r="BN26" i="6"/>
  <c r="AX28" i="6"/>
  <c r="AX270" i="6" s="1"/>
  <c r="CR38" i="6"/>
  <c r="CR37" i="6" s="1"/>
  <c r="CS36" i="6" s="1"/>
  <c r="CS38" i="6" s="1"/>
  <c r="CS37" i="6" s="1"/>
  <c r="CT36" i="6" s="1"/>
  <c r="CT38" i="6" s="1"/>
  <c r="CT37" i="6" s="1"/>
  <c r="CU36" i="6" s="1"/>
  <c r="CK33" i="6"/>
  <c r="CK32" i="6" s="1"/>
  <c r="CL31" i="6" s="1"/>
  <c r="CL33" i="6" s="1"/>
  <c r="CL32" i="6" s="1"/>
  <c r="CM31" i="6" s="1"/>
  <c r="CG283" i="6"/>
  <c r="CG285" i="6" s="1"/>
  <c r="BC271" i="8"/>
  <c r="BC276" i="8" s="1"/>
  <c r="BC272" i="8"/>
  <c r="BC277" i="8" s="1"/>
  <c r="BK277" i="6"/>
  <c r="CG239" i="8"/>
  <c r="CG238" i="8" s="1"/>
  <c r="CH237" i="8" s="1"/>
  <c r="CG233" i="8"/>
  <c r="CG232" i="8" s="1"/>
  <c r="CH231" i="8" s="1"/>
  <c r="CG251" i="8"/>
  <c r="CG250" i="8" s="1"/>
  <c r="CH249" i="8" s="1"/>
  <c r="CG224" i="8"/>
  <c r="CG223" i="8" s="1"/>
  <c r="CG245" i="8"/>
  <c r="CG244" i="8" s="1"/>
  <c r="CH243" i="8" s="1"/>
  <c r="CG248" i="8"/>
  <c r="CG247" i="8" s="1"/>
  <c r="CH246" i="8" s="1"/>
  <c r="CG236" i="8"/>
  <c r="CG235" i="8" s="1"/>
  <c r="CH234" i="8" s="1"/>
  <c r="CG242" i="8"/>
  <c r="CG241" i="8" s="1"/>
  <c r="CH240" i="8" s="1"/>
  <c r="CG230" i="8"/>
  <c r="CG229" i="8" s="1"/>
  <c r="CH228" i="8" s="1"/>
  <c r="CG254" i="8"/>
  <c r="CG253" i="8" s="1"/>
  <c r="CH252" i="8" s="1"/>
  <c r="CG227" i="8"/>
  <c r="CG226" i="8" s="1"/>
  <c r="CH225" i="8" s="1"/>
  <c r="CD19" i="8"/>
  <c r="CE18" i="8"/>
  <c r="CE21" i="8" s="1"/>
  <c r="CD20" i="8"/>
  <c r="CB20" i="6"/>
  <c r="L295" i="1"/>
  <c r="L297" i="1" s="1"/>
  <c r="CF299" i="1" l="1"/>
  <c r="CG270" i="1"/>
  <c r="CG272" i="1" s="1"/>
  <c r="CF261" i="8"/>
  <c r="BS270" i="8"/>
  <c r="BT25" i="8"/>
  <c r="BE25" i="8"/>
  <c r="BD270" i="8"/>
  <c r="AJ27" i="8"/>
  <c r="AV280" i="6"/>
  <c r="AV288" i="6" s="1"/>
  <c r="BC278" i="8"/>
  <c r="BC286" i="8" s="1"/>
  <c r="CE285" i="8"/>
  <c r="CE260" i="8"/>
  <c r="CE259" i="8" s="1"/>
  <c r="CF258" i="8" s="1"/>
  <c r="CF260" i="8" s="1"/>
  <c r="CF259" i="8" s="1"/>
  <c r="CG258" i="8" s="1"/>
  <c r="CG260" i="8" s="1"/>
  <c r="CG259" i="8" s="1"/>
  <c r="CH258" i="8" s="1"/>
  <c r="CH260" i="8" s="1"/>
  <c r="CH259" i="8" s="1"/>
  <c r="CI258" i="8" s="1"/>
  <c r="CE281" i="8"/>
  <c r="CE283" i="8" s="1"/>
  <c r="AX27" i="6"/>
  <c r="AX272" i="6" s="1"/>
  <c r="AW277" i="6"/>
  <c r="BN28" i="6"/>
  <c r="BN270" i="6" s="1"/>
  <c r="CD28" i="6"/>
  <c r="CD270" i="6" s="1"/>
  <c r="CU38" i="6"/>
  <c r="CU37" i="6" s="1"/>
  <c r="CV36" i="6" s="1"/>
  <c r="CV38" i="6" s="1"/>
  <c r="CV37" i="6" s="1"/>
  <c r="CW36" i="6" s="1"/>
  <c r="CW38" i="6" s="1"/>
  <c r="CW37" i="6" s="1"/>
  <c r="CX36" i="6" s="1"/>
  <c r="CX38" i="6" s="1"/>
  <c r="CX37" i="6" s="1"/>
  <c r="CY36" i="6" s="1"/>
  <c r="CM33" i="6"/>
  <c r="CM32" i="6" s="1"/>
  <c r="CN31" i="6" s="1"/>
  <c r="BD275" i="8"/>
  <c r="CH251" i="8"/>
  <c r="CH250" i="8" s="1"/>
  <c r="CI249" i="8" s="1"/>
  <c r="CH233" i="8"/>
  <c r="CH232" i="8" s="1"/>
  <c r="CI231" i="8" s="1"/>
  <c r="CH245" i="8"/>
  <c r="CH244" i="8" s="1"/>
  <c r="CI243" i="8" s="1"/>
  <c r="CH239" i="8"/>
  <c r="CH238" i="8" s="1"/>
  <c r="CI237" i="8" s="1"/>
  <c r="CH227" i="8"/>
  <c r="CH226" i="8" s="1"/>
  <c r="CH236" i="8"/>
  <c r="CH235" i="8" s="1"/>
  <c r="CI234" i="8" s="1"/>
  <c r="CH254" i="8"/>
  <c r="CH253" i="8" s="1"/>
  <c r="CI252" i="8" s="1"/>
  <c r="CH248" i="8"/>
  <c r="CH247" i="8" s="1"/>
  <c r="CI246" i="8" s="1"/>
  <c r="CH257" i="8"/>
  <c r="CH256" i="8" s="1"/>
  <c r="CI255" i="8" s="1"/>
  <c r="BN271" i="8"/>
  <c r="BN276" i="8" s="1"/>
  <c r="BN272" i="8"/>
  <c r="BN277" i="8" s="1"/>
  <c r="CE19" i="8"/>
  <c r="CF18" i="8"/>
  <c r="CF21" i="8" s="1"/>
  <c r="CG264" i="8" s="1"/>
  <c r="CE20" i="8"/>
  <c r="CH242" i="8"/>
  <c r="CH241" i="8" s="1"/>
  <c r="CI240" i="8" s="1"/>
  <c r="BO275" i="8"/>
  <c r="CH230" i="8"/>
  <c r="CH229" i="8" s="1"/>
  <c r="CI228" i="8" s="1"/>
  <c r="CC20" i="6"/>
  <c r="M297" i="1"/>
  <c r="CG266" i="8" l="1"/>
  <c r="CG265" i="8" s="1"/>
  <c r="CG271" i="1"/>
  <c r="CH270" i="1" s="1"/>
  <c r="BE27" i="8"/>
  <c r="AI275" i="8"/>
  <c r="AJ268" i="8"/>
  <c r="AJ26" i="8"/>
  <c r="BT27" i="8"/>
  <c r="BT268" i="8" s="1"/>
  <c r="BN278" i="8"/>
  <c r="BN286" i="8" s="1"/>
  <c r="CF285" i="8"/>
  <c r="CF263" i="8"/>
  <c r="CF262" i="8" s="1"/>
  <c r="CG261" i="8" s="1"/>
  <c r="CG263" i="8" s="1"/>
  <c r="CG262" i="8" s="1"/>
  <c r="CH261" i="8" s="1"/>
  <c r="CH263" i="8" s="1"/>
  <c r="CH262" i="8" s="1"/>
  <c r="CI261" i="8" s="1"/>
  <c r="CI263" i="8" s="1"/>
  <c r="CI262" i="8" s="1"/>
  <c r="CJ261" i="8" s="1"/>
  <c r="CF281" i="8"/>
  <c r="CF283" i="8" s="1"/>
  <c r="CD27" i="6"/>
  <c r="CD272" i="6" s="1"/>
  <c r="BN27" i="6"/>
  <c r="BN272" i="6" s="1"/>
  <c r="AY26" i="6"/>
  <c r="CN33" i="6"/>
  <c r="CN32" i="6" s="1"/>
  <c r="CO31" i="6" s="1"/>
  <c r="CY38" i="6"/>
  <c r="CY37" i="6" s="1"/>
  <c r="CZ36" i="6" s="1"/>
  <c r="AI271" i="8"/>
  <c r="AI276" i="8" s="1"/>
  <c r="AI272" i="8"/>
  <c r="AI277" i="8" s="1"/>
  <c r="BK273" i="6"/>
  <c r="BK278" i="6" s="1"/>
  <c r="BK274" i="6"/>
  <c r="BK279" i="6" s="1"/>
  <c r="CI251" i="8"/>
  <c r="CI250" i="8" s="1"/>
  <c r="CJ249" i="8" s="1"/>
  <c r="CI242" i="8"/>
  <c r="CI241" i="8" s="1"/>
  <c r="CJ240" i="8" s="1"/>
  <c r="CI233" i="8"/>
  <c r="CI232" i="8" s="1"/>
  <c r="CJ231" i="8" s="1"/>
  <c r="CI257" i="8"/>
  <c r="CI256" i="8" s="1"/>
  <c r="CJ255" i="8" s="1"/>
  <c r="CI245" i="8"/>
  <c r="CI244" i="8" s="1"/>
  <c r="CJ243" i="8" s="1"/>
  <c r="CI239" i="8"/>
  <c r="CI238" i="8" s="1"/>
  <c r="CJ237" i="8" s="1"/>
  <c r="CI236" i="8"/>
  <c r="CI235" i="8" s="1"/>
  <c r="CJ234" i="8" s="1"/>
  <c r="CI260" i="8"/>
  <c r="CI259" i="8" s="1"/>
  <c r="CJ258" i="8" s="1"/>
  <c r="CI254" i="8"/>
  <c r="CI253" i="8" s="1"/>
  <c r="CJ252" i="8" s="1"/>
  <c r="CG18" i="8"/>
  <c r="CG21" i="8" s="1"/>
  <c r="CG281" i="8" s="1"/>
  <c r="CF19" i="8"/>
  <c r="CF20" i="8"/>
  <c r="CI248" i="8"/>
  <c r="CI247" i="8" s="1"/>
  <c r="CJ246" i="8" s="1"/>
  <c r="CI230" i="8"/>
  <c r="CI229" i="8" s="1"/>
  <c r="CD20" i="6"/>
  <c r="N295" i="1"/>
  <c r="N297" i="1" s="1"/>
  <c r="CH264" i="8" l="1"/>
  <c r="CH272" i="1"/>
  <c r="CH271" i="1" s="1"/>
  <c r="CI270" i="1" s="1"/>
  <c r="BT26" i="8"/>
  <c r="BU25" i="8" s="1"/>
  <c r="BU27" i="8" s="1"/>
  <c r="BU268" i="8" s="1"/>
  <c r="BK280" i="6"/>
  <c r="BK288" i="6" s="1"/>
  <c r="BE268" i="8"/>
  <c r="BE26" i="8"/>
  <c r="AJ270" i="8"/>
  <c r="AK25" i="8"/>
  <c r="AI278" i="8"/>
  <c r="AI286" i="8" s="1"/>
  <c r="CG283" i="8"/>
  <c r="CG285" i="8"/>
  <c r="AW273" i="6"/>
  <c r="AW278" i="6" s="1"/>
  <c r="AW274" i="6"/>
  <c r="AW279" i="6" s="1"/>
  <c r="BO26" i="6"/>
  <c r="AY28" i="6"/>
  <c r="AY270" i="6" s="1"/>
  <c r="CE26" i="6"/>
  <c r="CZ38" i="6"/>
  <c r="CZ37" i="6" s="1"/>
  <c r="DA36" i="6" s="1"/>
  <c r="DA38" i="6" s="1"/>
  <c r="DA37" i="6" s="1"/>
  <c r="DB36" i="6" s="1"/>
  <c r="DB38" i="6" s="1"/>
  <c r="DB37" i="6" s="1"/>
  <c r="CO33" i="6"/>
  <c r="CO32" i="6" s="1"/>
  <c r="CP31" i="6" s="1"/>
  <c r="CP33" i="6" s="1"/>
  <c r="CP32" i="6" s="1"/>
  <c r="CQ31" i="6" s="1"/>
  <c r="CQ33" i="6" s="1"/>
  <c r="CQ32" i="6" s="1"/>
  <c r="CR31" i="6" s="1"/>
  <c r="CR33" i="6" s="1"/>
  <c r="CR32" i="6" s="1"/>
  <c r="CS31" i="6" s="1"/>
  <c r="BD272" i="8"/>
  <c r="BD277" i="8" s="1"/>
  <c r="BD271" i="8"/>
  <c r="BD276" i="8" s="1"/>
  <c r="BL277" i="6"/>
  <c r="CJ254" i="8"/>
  <c r="CJ253" i="8" s="1"/>
  <c r="CK252" i="8" s="1"/>
  <c r="CJ236" i="8"/>
  <c r="CJ235" i="8" s="1"/>
  <c r="CK234" i="8" s="1"/>
  <c r="CJ245" i="8"/>
  <c r="CJ244" i="8" s="1"/>
  <c r="CK243" i="8" s="1"/>
  <c r="CJ257" i="8"/>
  <c r="CJ256" i="8" s="1"/>
  <c r="CK255" i="8" s="1"/>
  <c r="CJ263" i="8"/>
  <c r="CJ262" i="8" s="1"/>
  <c r="CK261" i="8" s="1"/>
  <c r="CJ251" i="8"/>
  <c r="CJ250" i="8" s="1"/>
  <c r="CK249" i="8" s="1"/>
  <c r="CJ239" i="8"/>
  <c r="CJ238" i="8" s="1"/>
  <c r="CK237" i="8" s="1"/>
  <c r="CJ248" i="8"/>
  <c r="CJ247" i="8" s="1"/>
  <c r="CK246" i="8" s="1"/>
  <c r="CJ260" i="8"/>
  <c r="CJ259" i="8" s="1"/>
  <c r="CK258" i="8" s="1"/>
  <c r="CJ233" i="8"/>
  <c r="CJ232" i="8" s="1"/>
  <c r="CG19" i="8"/>
  <c r="CG20" i="8"/>
  <c r="CJ242" i="8"/>
  <c r="CJ241" i="8" s="1"/>
  <c r="CK240" i="8" s="1"/>
  <c r="CE20" i="6"/>
  <c r="O295" i="1"/>
  <c r="O297" i="1" s="1"/>
  <c r="BT270" i="8" l="1"/>
  <c r="CH266" i="8"/>
  <c r="CH265" i="8" s="1"/>
  <c r="CI264" i="8" s="1"/>
  <c r="CI272" i="1"/>
  <c r="CI271" i="1" s="1"/>
  <c r="CJ270" i="1" s="1"/>
  <c r="I6" i="8"/>
  <c r="I4" i="8"/>
  <c r="O23" i="28" s="1"/>
  <c r="I7" i="8"/>
  <c r="O25" i="28" s="1"/>
  <c r="AK27" i="8"/>
  <c r="AK26" i="8" s="1"/>
  <c r="BE270" i="8"/>
  <c r="BF25" i="8"/>
  <c r="BU26" i="8"/>
  <c r="AW280" i="6"/>
  <c r="AW288" i="6" s="1"/>
  <c r="BD278" i="8"/>
  <c r="BD286" i="8" s="1"/>
  <c r="AJ272" i="8"/>
  <c r="AJ277" i="8" s="1"/>
  <c r="CE28" i="6"/>
  <c r="CE270" i="6" s="1"/>
  <c r="BO28" i="6"/>
  <c r="BO270" i="6" s="1"/>
  <c r="AY27" i="6"/>
  <c r="AY272" i="6" s="1"/>
  <c r="AX277" i="6"/>
  <c r="CS33" i="6"/>
  <c r="CS32" i="6" s="1"/>
  <c r="CT31" i="6" s="1"/>
  <c r="CT33" i="6" s="1"/>
  <c r="CT32" i="6" s="1"/>
  <c r="CU31" i="6" s="1"/>
  <c r="BE275" i="8"/>
  <c r="CK239" i="8"/>
  <c r="CK238" i="8" s="1"/>
  <c r="CL237" i="8" s="1"/>
  <c r="CK242" i="8"/>
  <c r="CK241" i="8" s="1"/>
  <c r="CL240" i="8" s="1"/>
  <c r="CK248" i="8"/>
  <c r="CK247" i="8" s="1"/>
  <c r="CL246" i="8" s="1"/>
  <c r="CK263" i="8"/>
  <c r="CK262" i="8" s="1"/>
  <c r="CL261" i="8" s="1"/>
  <c r="CK245" i="8"/>
  <c r="CK244" i="8" s="1"/>
  <c r="CL243" i="8" s="1"/>
  <c r="CK260" i="8"/>
  <c r="CK259" i="8" s="1"/>
  <c r="CL258" i="8" s="1"/>
  <c r="CK257" i="8"/>
  <c r="CK256" i="8" s="1"/>
  <c r="CL255" i="8" s="1"/>
  <c r="CK254" i="8"/>
  <c r="CK253" i="8" s="1"/>
  <c r="CL252" i="8" s="1"/>
  <c r="BO272" i="8"/>
  <c r="BO277" i="8" s="1"/>
  <c r="BO271" i="8"/>
  <c r="BO276" i="8" s="1"/>
  <c r="CK251" i="8"/>
  <c r="CK250" i="8" s="1"/>
  <c r="CL249" i="8" s="1"/>
  <c r="CK236" i="8"/>
  <c r="CK235" i="8" s="1"/>
  <c r="BP275" i="8"/>
  <c r="CF20" i="6"/>
  <c r="P295" i="1"/>
  <c r="P297" i="1" s="1"/>
  <c r="CI266" i="8" l="1"/>
  <c r="CI265" i="8" s="1"/>
  <c r="CJ264" i="8" s="1"/>
  <c r="CJ272" i="1"/>
  <c r="CJ271" i="1" s="1"/>
  <c r="CK270" i="1" s="1"/>
  <c r="O27" i="28"/>
  <c r="AL25" i="8"/>
  <c r="AL27" i="8" s="1"/>
  <c r="AK270" i="8"/>
  <c r="BF27" i="8"/>
  <c r="BF268" i="8" s="1"/>
  <c r="BU270" i="8"/>
  <c r="BV25" i="8"/>
  <c r="AJ275" i="8"/>
  <c r="AK268" i="8"/>
  <c r="AK275" i="8" s="1"/>
  <c r="BO278" i="8"/>
  <c r="BO286" i="8" s="1"/>
  <c r="AJ271" i="8"/>
  <c r="AJ276" i="8" s="1"/>
  <c r="CE27" i="6"/>
  <c r="CE272" i="6" s="1"/>
  <c r="BO27" i="6"/>
  <c r="BO272" i="6" s="1"/>
  <c r="AZ26" i="6"/>
  <c r="CU33" i="6"/>
  <c r="CU32" i="6" s="1"/>
  <c r="CV31" i="6" s="1"/>
  <c r="BL274" i="6"/>
  <c r="BL279" i="6" s="1"/>
  <c r="BL273" i="6"/>
  <c r="BL278" i="6" s="1"/>
  <c r="CL260" i="8"/>
  <c r="CL259" i="8" s="1"/>
  <c r="CM258" i="8" s="1"/>
  <c r="CL254" i="8"/>
  <c r="CL253" i="8" s="1"/>
  <c r="CM252" i="8" s="1"/>
  <c r="CL263" i="8"/>
  <c r="CL262" i="8" s="1"/>
  <c r="CM261" i="8" s="1"/>
  <c r="CL242" i="8"/>
  <c r="CL241" i="8" s="1"/>
  <c r="CM240" i="8" s="1"/>
  <c r="CL251" i="8"/>
  <c r="CL250" i="8" s="1"/>
  <c r="CM249" i="8" s="1"/>
  <c r="CL257" i="8"/>
  <c r="CL256" i="8" s="1"/>
  <c r="CM255" i="8" s="1"/>
  <c r="CL245" i="8"/>
  <c r="CL244" i="8" s="1"/>
  <c r="CM243" i="8" s="1"/>
  <c r="CL248" i="8"/>
  <c r="CL247" i="8" s="1"/>
  <c r="CM246" i="8" s="1"/>
  <c r="CL239" i="8"/>
  <c r="CL238" i="8" s="1"/>
  <c r="BQ275" i="8"/>
  <c r="CG20" i="6"/>
  <c r="I7" i="6" s="1"/>
  <c r="Q295" i="1"/>
  <c r="Q297" i="1" s="1"/>
  <c r="CJ266" i="8" l="1"/>
  <c r="CJ265" i="8" s="1"/>
  <c r="CK264" i="8" s="1"/>
  <c r="CK272" i="1"/>
  <c r="CK271" i="1" s="1"/>
  <c r="CL270" i="1" s="1"/>
  <c r="O7" i="28"/>
  <c r="I4" i="6"/>
  <c r="O5" i="28" s="1"/>
  <c r="AJ278" i="8"/>
  <c r="AJ286" i="8" s="1"/>
  <c r="BV27" i="8"/>
  <c r="AL268" i="8"/>
  <c r="AL26" i="8"/>
  <c r="BF26" i="8"/>
  <c r="BL280" i="6"/>
  <c r="BL288" i="6" s="1"/>
  <c r="CF26" i="6"/>
  <c r="AX273" i="6"/>
  <c r="AX278" i="6" s="1"/>
  <c r="AX274" i="6"/>
  <c r="AX279" i="6" s="1"/>
  <c r="AZ28" i="6"/>
  <c r="BP26" i="6"/>
  <c r="CV33" i="6"/>
  <c r="CV32" i="6" s="1"/>
  <c r="CW31" i="6" s="1"/>
  <c r="AK271" i="8"/>
  <c r="AK276" i="8" s="1"/>
  <c r="AK272" i="8"/>
  <c r="AK277" i="8" s="1"/>
  <c r="BM277" i="6"/>
  <c r="BE271" i="8"/>
  <c r="BE276" i="8" s="1"/>
  <c r="BE272" i="8"/>
  <c r="BE277" i="8" s="1"/>
  <c r="CM245" i="8"/>
  <c r="CM244" i="8" s="1"/>
  <c r="CN243" i="8" s="1"/>
  <c r="CM248" i="8"/>
  <c r="CM247" i="8" s="1"/>
  <c r="CN246" i="8" s="1"/>
  <c r="CM242" i="8"/>
  <c r="CM241" i="8" s="1"/>
  <c r="CM260" i="8"/>
  <c r="CM259" i="8" s="1"/>
  <c r="CN258" i="8" s="1"/>
  <c r="CM254" i="8"/>
  <c r="CM253" i="8" s="1"/>
  <c r="CN252" i="8" s="1"/>
  <c r="CM257" i="8"/>
  <c r="CM256" i="8" s="1"/>
  <c r="CN255" i="8" s="1"/>
  <c r="CM251" i="8"/>
  <c r="CM250" i="8" s="1"/>
  <c r="CN249" i="8" s="1"/>
  <c r="BQ271" i="8"/>
  <c r="BQ276" i="8" s="1"/>
  <c r="BQ272" i="8"/>
  <c r="BQ277" i="8" s="1"/>
  <c r="CM263" i="8"/>
  <c r="CM262" i="8" s="1"/>
  <c r="CN261" i="8" s="1"/>
  <c r="BR275" i="8"/>
  <c r="BP271" i="8"/>
  <c r="BP276" i="8" s="1"/>
  <c r="BP272" i="8"/>
  <c r="BP277" i="8" s="1"/>
  <c r="R295" i="1"/>
  <c r="R297" i="1" s="1"/>
  <c r="CK266" i="8" l="1"/>
  <c r="CK265" i="8" s="1"/>
  <c r="CL264" i="8" s="1"/>
  <c r="CL272" i="1"/>
  <c r="CL271" i="1" s="1"/>
  <c r="CM270" i="1" s="1"/>
  <c r="BQ278" i="8"/>
  <c r="BQ286" i="8" s="1"/>
  <c r="AL270" i="8"/>
  <c r="AM25" i="8"/>
  <c r="BV268" i="8"/>
  <c r="BV26" i="8"/>
  <c r="BG25" i="8"/>
  <c r="BF270" i="8"/>
  <c r="AX280" i="6"/>
  <c r="AX288" i="6" s="1"/>
  <c r="CF28" i="6"/>
  <c r="CF270" i="6" s="1"/>
  <c r="CF277" i="6" s="1"/>
  <c r="AY277" i="6"/>
  <c r="AZ270" i="6"/>
  <c r="BE278" i="8"/>
  <c r="BE286" i="8" s="1"/>
  <c r="AK278" i="8"/>
  <c r="AK286" i="8" s="1"/>
  <c r="BP278" i="8"/>
  <c r="BP286" i="8" s="1"/>
  <c r="AZ27" i="6"/>
  <c r="AY273" i="6"/>
  <c r="AY278" i="6" s="1"/>
  <c r="BP28" i="6"/>
  <c r="BP270" i="6" s="1"/>
  <c r="CW33" i="6"/>
  <c r="CW32" i="6" s="1"/>
  <c r="CX31" i="6" s="1"/>
  <c r="CX33" i="6" s="1"/>
  <c r="CX32" i="6" s="1"/>
  <c r="CY31" i="6" s="1"/>
  <c r="CY33" i="6" s="1"/>
  <c r="CY32" i="6" s="1"/>
  <c r="CZ31" i="6" s="1"/>
  <c r="BF275" i="8"/>
  <c r="CN260" i="8"/>
  <c r="CN259" i="8" s="1"/>
  <c r="CO258" i="8" s="1"/>
  <c r="CN257" i="8"/>
  <c r="CN256" i="8" s="1"/>
  <c r="CO255" i="8" s="1"/>
  <c r="CN263" i="8"/>
  <c r="CN262" i="8" s="1"/>
  <c r="CO261" i="8" s="1"/>
  <c r="CN245" i="8"/>
  <c r="CN244" i="8" s="1"/>
  <c r="CN251" i="8"/>
  <c r="CN250" i="8" s="1"/>
  <c r="CO249" i="8" s="1"/>
  <c r="CN254" i="8"/>
  <c r="CN253" i="8" s="1"/>
  <c r="CO252" i="8" s="1"/>
  <c r="CN248" i="8"/>
  <c r="CN247" i="8" s="1"/>
  <c r="CO246" i="8" s="1"/>
  <c r="S295" i="1"/>
  <c r="S297" i="1" s="1"/>
  <c r="CL266" i="8" l="1"/>
  <c r="CL265" i="8" s="1"/>
  <c r="CM264" i="8" s="1"/>
  <c r="CM272" i="1"/>
  <c r="CM271" i="1" s="1"/>
  <c r="CN270" i="1" s="1"/>
  <c r="BW25" i="8"/>
  <c r="BV270" i="8"/>
  <c r="AM27" i="8"/>
  <c r="BG27" i="8"/>
  <c r="BG268" i="8" s="1"/>
  <c r="CF27" i="6"/>
  <c r="CG26" i="6" s="1"/>
  <c r="BA26" i="6"/>
  <c r="AZ272" i="6"/>
  <c r="AY274" i="6"/>
  <c r="AY279" i="6" s="1"/>
  <c r="AY280" i="6" s="1"/>
  <c r="AY288" i="6" s="1"/>
  <c r="AL272" i="8"/>
  <c r="AL277" i="8" s="1"/>
  <c r="AZ277" i="6"/>
  <c r="BP27" i="6"/>
  <c r="BP272" i="6" s="1"/>
  <c r="CZ33" i="6"/>
  <c r="CZ32" i="6" s="1"/>
  <c r="DA31" i="6" s="1"/>
  <c r="BM274" i="6"/>
  <c r="BM279" i="6" s="1"/>
  <c r="BM273" i="6"/>
  <c r="BM278" i="6" s="1"/>
  <c r="CO254" i="8"/>
  <c r="CO253" i="8" s="1"/>
  <c r="CP252" i="8" s="1"/>
  <c r="CO257" i="8"/>
  <c r="CO256" i="8" s="1"/>
  <c r="CP255" i="8" s="1"/>
  <c r="CO263" i="8"/>
  <c r="CO262" i="8" s="1"/>
  <c r="CP261" i="8" s="1"/>
  <c r="CO260" i="8"/>
  <c r="CO259" i="8" s="1"/>
  <c r="CP258" i="8" s="1"/>
  <c r="CO251" i="8"/>
  <c r="CO250" i="8" s="1"/>
  <c r="CP249" i="8" s="1"/>
  <c r="CO248" i="8"/>
  <c r="CO247" i="8" s="1"/>
  <c r="T295" i="1"/>
  <c r="T297" i="1" s="1"/>
  <c r="U37" i="1"/>
  <c r="CG28" i="6" l="1"/>
  <c r="CG27" i="6" s="1"/>
  <c r="CG272" i="6" s="1"/>
  <c r="CG273" i="6" s="1"/>
  <c r="CM266" i="8"/>
  <c r="CM265" i="8" s="1"/>
  <c r="CN264" i="8" s="1"/>
  <c r="CN272" i="1"/>
  <c r="CN271" i="1" s="1"/>
  <c r="CO270" i="1" s="1"/>
  <c r="CF272" i="6"/>
  <c r="BW27" i="8"/>
  <c r="BW268" i="8" s="1"/>
  <c r="AL275" i="8"/>
  <c r="AM268" i="8"/>
  <c r="AM275" i="8" s="1"/>
  <c r="AM26" i="8"/>
  <c r="BG26" i="8"/>
  <c r="BA28" i="6"/>
  <c r="BM280" i="6"/>
  <c r="BM288" i="6" s="1"/>
  <c r="AL271" i="8"/>
  <c r="AL276" i="8" s="1"/>
  <c r="BQ26" i="6"/>
  <c r="DA33" i="6"/>
  <c r="DA32" i="6" s="1"/>
  <c r="BF271" i="8"/>
  <c r="BF276" i="8" s="1"/>
  <c r="BF272" i="8"/>
  <c r="BF277" i="8" s="1"/>
  <c r="BN277" i="6"/>
  <c r="CP251" i="8"/>
  <c r="CP250" i="8" s="1"/>
  <c r="CP263" i="8"/>
  <c r="CP262" i="8" s="1"/>
  <c r="CQ261" i="8" s="1"/>
  <c r="CP257" i="8"/>
  <c r="CP256" i="8" s="1"/>
  <c r="CQ255" i="8" s="1"/>
  <c r="CP260" i="8"/>
  <c r="CP259" i="8" s="1"/>
  <c r="CQ258" i="8" s="1"/>
  <c r="CP254" i="8"/>
  <c r="CP253" i="8" s="1"/>
  <c r="CQ252" i="8" s="1"/>
  <c r="BR271" i="8"/>
  <c r="BR276" i="8" s="1"/>
  <c r="BR272" i="8"/>
  <c r="BR277" i="8" s="1"/>
  <c r="BS275" i="8"/>
  <c r="CB277" i="6"/>
  <c r="V42" i="1"/>
  <c r="U295" i="1"/>
  <c r="U297" i="1" s="1"/>
  <c r="CG270" i="6" l="1"/>
  <c r="CG277" i="6" s="1"/>
  <c r="CN266" i="8"/>
  <c r="CN265" i="8" s="1"/>
  <c r="CO264" i="8" s="1"/>
  <c r="CO272" i="1"/>
  <c r="CO271" i="1" s="1"/>
  <c r="CP270" i="1" s="1"/>
  <c r="CG274" i="6"/>
  <c r="CG279" i="6" s="1"/>
  <c r="CG278" i="6"/>
  <c r="BR278" i="8"/>
  <c r="BR286" i="8" s="1"/>
  <c r="BW26" i="8"/>
  <c r="AN25" i="8"/>
  <c r="AM270" i="8"/>
  <c r="AL278" i="8"/>
  <c r="AL286" i="8" s="1"/>
  <c r="BG270" i="8"/>
  <c r="BH25" i="8"/>
  <c r="BA270" i="6"/>
  <c r="BA27" i="6"/>
  <c r="BF278" i="8"/>
  <c r="BF286" i="8" s="1"/>
  <c r="BQ28" i="6"/>
  <c r="BQ270" i="6" s="1"/>
  <c r="AZ274" i="6"/>
  <c r="AZ279" i="6" s="1"/>
  <c r="AZ273" i="6"/>
  <c r="AZ278" i="6" s="1"/>
  <c r="CH26" i="6"/>
  <c r="CH28" i="6" s="1"/>
  <c r="CH27" i="6" s="1"/>
  <c r="CI26" i="6" s="1"/>
  <c r="BG275" i="8"/>
  <c r="CQ254" i="8"/>
  <c r="CQ253" i="8" s="1"/>
  <c r="CQ260" i="8"/>
  <c r="CQ259" i="8" s="1"/>
  <c r="CR258" i="8" s="1"/>
  <c r="CQ257" i="8"/>
  <c r="CQ256" i="8" s="1"/>
  <c r="CR255" i="8" s="1"/>
  <c r="CQ263" i="8"/>
  <c r="CQ262" i="8" s="1"/>
  <c r="CR261" i="8" s="1"/>
  <c r="V295" i="1"/>
  <c r="V297" i="1" s="1"/>
  <c r="CO266" i="8" l="1"/>
  <c r="CO265" i="8" s="1"/>
  <c r="CP264" i="8" s="1"/>
  <c r="CP272" i="1"/>
  <c r="CP271" i="1" s="1"/>
  <c r="CQ270" i="1" s="1"/>
  <c r="CG280" i="6"/>
  <c r="CG288" i="6" s="1"/>
  <c r="BX25" i="8"/>
  <c r="BX27" i="8" s="1"/>
  <c r="BX268" i="8" s="1"/>
  <c r="BW270" i="8"/>
  <c r="AM272" i="8"/>
  <c r="AM277" i="8" s="1"/>
  <c r="AM271" i="8"/>
  <c r="AM276" i="8" s="1"/>
  <c r="BH27" i="8"/>
  <c r="AN27" i="8"/>
  <c r="AN268" i="8" s="1"/>
  <c r="AN275" i="8" s="1"/>
  <c r="BA272" i="6"/>
  <c r="BB26" i="6"/>
  <c r="AZ280" i="6"/>
  <c r="AZ288" i="6" s="1"/>
  <c r="BA277" i="6"/>
  <c r="CI28" i="6"/>
  <c r="CI27" i="6" s="1"/>
  <c r="CJ26" i="6" s="1"/>
  <c r="BQ27" i="6"/>
  <c r="BQ272" i="6" s="1"/>
  <c r="BN273" i="6"/>
  <c r="BN278" i="6" s="1"/>
  <c r="BN274" i="6"/>
  <c r="BN279" i="6" s="1"/>
  <c r="CR260" i="8"/>
  <c r="CR259" i="8" s="1"/>
  <c r="CS258" i="8" s="1"/>
  <c r="CR263" i="8"/>
  <c r="CR262" i="8" s="1"/>
  <c r="CS261" i="8" s="1"/>
  <c r="CR257" i="8"/>
  <c r="CR256" i="8" s="1"/>
  <c r="W295" i="1"/>
  <c r="W297" i="1" s="1"/>
  <c r="CP266" i="8" l="1"/>
  <c r="CP265" i="8" s="1"/>
  <c r="CQ264" i="8" s="1"/>
  <c r="CQ272" i="1"/>
  <c r="CQ271" i="1" s="1"/>
  <c r="CR270" i="1" s="1"/>
  <c r="BX26" i="8"/>
  <c r="BX270" i="8" s="1"/>
  <c r="AN26" i="8"/>
  <c r="AN270" i="8" s="1"/>
  <c r="AN272" i="8" s="1"/>
  <c r="AN277" i="8" s="1"/>
  <c r="AM278" i="8"/>
  <c r="AM286" i="8" s="1"/>
  <c r="BH268" i="8"/>
  <c r="BH26" i="8"/>
  <c r="BY25" i="8"/>
  <c r="BB28" i="6"/>
  <c r="BN280" i="6"/>
  <c r="BN288" i="6" s="1"/>
  <c r="CJ28" i="6"/>
  <c r="CJ27" i="6" s="1"/>
  <c r="CK26" i="6" s="1"/>
  <c r="CK28" i="6" s="1"/>
  <c r="CK27" i="6" s="1"/>
  <c r="CL26" i="6" s="1"/>
  <c r="BR26" i="6"/>
  <c r="BA274" i="6"/>
  <c r="BA279" i="6" s="1"/>
  <c r="BA273" i="6"/>
  <c r="BA278" i="6" s="1"/>
  <c r="BO277" i="6"/>
  <c r="BG272" i="8"/>
  <c r="BG277" i="8" s="1"/>
  <c r="BG271" i="8"/>
  <c r="BG276" i="8" s="1"/>
  <c r="CS263" i="8"/>
  <c r="CS262" i="8" s="1"/>
  <c r="CT261" i="8" s="1"/>
  <c r="CS260" i="8"/>
  <c r="CS259" i="8" s="1"/>
  <c r="BT275" i="8"/>
  <c r="BS272" i="8"/>
  <c r="BS277" i="8" s="1"/>
  <c r="BS271" i="8"/>
  <c r="BS276" i="8" s="1"/>
  <c r="CB274" i="6"/>
  <c r="CB279" i="6" s="1"/>
  <c r="CB273" i="6"/>
  <c r="CB278" i="6" s="1"/>
  <c r="CC277" i="6"/>
  <c r="X295" i="1"/>
  <c r="X297" i="1" s="1"/>
  <c r="CQ266" i="8" l="1"/>
  <c r="CQ265" i="8" s="1"/>
  <c r="CR264" i="8" s="1"/>
  <c r="CR272" i="1"/>
  <c r="CR271" i="1" s="1"/>
  <c r="CS270" i="1" s="1"/>
  <c r="AN271" i="8"/>
  <c r="AN276" i="8" s="1"/>
  <c r="AN278" i="8" s="1"/>
  <c r="AN286" i="8" s="1"/>
  <c r="BH270" i="8"/>
  <c r="BI25" i="8"/>
  <c r="BY27" i="8"/>
  <c r="BY268" i="8" s="1"/>
  <c r="CB280" i="6"/>
  <c r="CB288" i="6" s="1"/>
  <c r="BB270" i="6"/>
  <c r="BB277" i="6" s="1"/>
  <c r="BB27" i="6"/>
  <c r="BB272" i="6" s="1"/>
  <c r="BG278" i="8"/>
  <c r="BG286" i="8" s="1"/>
  <c r="BS278" i="8"/>
  <c r="BS286" i="8" s="1"/>
  <c r="BA280" i="6"/>
  <c r="BA288" i="6" s="1"/>
  <c r="CL28" i="6"/>
  <c r="CL27" i="6" s="1"/>
  <c r="CM26" i="6" s="1"/>
  <c r="CM28" i="6" s="1"/>
  <c r="CM27" i="6" s="1"/>
  <c r="CN26" i="6" s="1"/>
  <c r="BR28" i="6"/>
  <c r="BR270" i="6" s="1"/>
  <c r="BH275" i="8"/>
  <c r="CT263" i="8"/>
  <c r="CT262" i="8" s="1"/>
  <c r="Y295" i="1"/>
  <c r="Y297" i="1" s="1"/>
  <c r="CR266" i="8" l="1"/>
  <c r="CR265" i="8" s="1"/>
  <c r="CS264" i="8" s="1"/>
  <c r="CS272" i="1"/>
  <c r="CS271" i="1" s="1"/>
  <c r="CT270" i="1" s="1"/>
  <c r="BY26" i="8"/>
  <c r="BZ25" i="8" s="1"/>
  <c r="BZ27" i="8" s="1"/>
  <c r="BY270" i="8"/>
  <c r="BI27" i="8"/>
  <c r="BB274" i="6"/>
  <c r="BB279" i="6" s="1"/>
  <c r="BB273" i="6"/>
  <c r="BB278" i="6" s="1"/>
  <c r="Z295" i="1"/>
  <c r="Z297" i="1" s="1"/>
  <c r="BR27" i="6"/>
  <c r="BR272" i="6" s="1"/>
  <c r="CN28" i="6"/>
  <c r="CN27" i="6" s="1"/>
  <c r="CO26" i="6" s="1"/>
  <c r="CO28" i="6" s="1"/>
  <c r="CO27" i="6" s="1"/>
  <c r="CP26" i="6" s="1"/>
  <c r="CP28" i="6" s="1"/>
  <c r="CP27" i="6" s="1"/>
  <c r="CQ26" i="6" s="1"/>
  <c r="BO274" i="6"/>
  <c r="BO279" i="6" s="1"/>
  <c r="BO273" i="6"/>
  <c r="BO278" i="6" s="1"/>
  <c r="CS266" i="8" l="1"/>
  <c r="CS265" i="8" s="1"/>
  <c r="CT264" i="8" s="1"/>
  <c r="CT272" i="1"/>
  <c r="CT271" i="1" s="1"/>
  <c r="CU270" i="1" s="1"/>
  <c r="CU272" i="1" s="1"/>
  <c r="CU271" i="1" s="1"/>
  <c r="BZ268" i="8"/>
  <c r="BZ275" i="8" s="1"/>
  <c r="BZ26" i="8"/>
  <c r="CA25" i="8" s="1"/>
  <c r="CA27" i="8" s="1"/>
  <c r="BI268" i="8"/>
  <c r="BI26" i="8"/>
  <c r="BB280" i="6"/>
  <c r="BB288" i="6" s="1"/>
  <c r="BO280" i="6"/>
  <c r="BO288" i="6" s="1"/>
  <c r="BS26" i="6"/>
  <c r="CQ28" i="6"/>
  <c r="CQ27" i="6" s="1"/>
  <c r="CR26" i="6" s="1"/>
  <c r="CR28" i="6" s="1"/>
  <c r="CR27" i="6" s="1"/>
  <c r="CS26" i="6" s="1"/>
  <c r="CS28" i="6" s="1"/>
  <c r="CS27" i="6" s="1"/>
  <c r="CT26" i="6" s="1"/>
  <c r="BP277" i="6"/>
  <c r="BH271" i="8"/>
  <c r="BH276" i="8" s="1"/>
  <c r="BH272" i="8"/>
  <c r="BH277" i="8" s="1"/>
  <c r="BU275" i="8"/>
  <c r="BT272" i="8"/>
  <c r="BT277" i="8" s="1"/>
  <c r="BT271" i="8"/>
  <c r="BT276" i="8" s="1"/>
  <c r="CD277" i="6"/>
  <c r="CC273" i="6"/>
  <c r="CC278" i="6" s="1"/>
  <c r="CC274" i="6"/>
  <c r="CC279" i="6" s="1"/>
  <c r="AA295" i="1"/>
  <c r="AA297" i="1" s="1"/>
  <c r="BZ270" i="8" l="1"/>
  <c r="CT266" i="8"/>
  <c r="CT265" i="8" s="1"/>
  <c r="CU264" i="8" s="1"/>
  <c r="CU266" i="8" s="1"/>
  <c r="CU265" i="8" s="1"/>
  <c r="CA268" i="8"/>
  <c r="CA26" i="8"/>
  <c r="CA270" i="8" s="1"/>
  <c r="BI270" i="8"/>
  <c r="BJ25" i="8"/>
  <c r="CC280" i="6"/>
  <c r="CC288" i="6" s="1"/>
  <c r="BS28" i="6"/>
  <c r="BS270" i="6" s="1"/>
  <c r="BH278" i="8"/>
  <c r="BH286" i="8" s="1"/>
  <c r="BT278" i="8"/>
  <c r="BT286" i="8" s="1"/>
  <c r="CT28" i="6"/>
  <c r="CT27" i="6" s="1"/>
  <c r="CU26" i="6" s="1"/>
  <c r="BI275" i="8"/>
  <c r="CB25" i="8"/>
  <c r="BV275" i="8"/>
  <c r="BU271" i="8"/>
  <c r="BU276" i="8" s="1"/>
  <c r="BU272" i="8"/>
  <c r="BU277" i="8" s="1"/>
  <c r="AB295" i="1"/>
  <c r="AB297" i="1" s="1"/>
  <c r="AC295" i="1"/>
  <c r="AC297" i="1" s="1"/>
  <c r="BU278" i="8" l="1"/>
  <c r="BU286" i="8" s="1"/>
  <c r="BJ27" i="8"/>
  <c r="BS27" i="6"/>
  <c r="CU28" i="6"/>
  <c r="CU27" i="6" s="1"/>
  <c r="CV26" i="6" s="1"/>
  <c r="BP273" i="6"/>
  <c r="BP278" i="6" s="1"/>
  <c r="BP274" i="6"/>
  <c r="BP279" i="6" s="1"/>
  <c r="BZ271" i="8"/>
  <c r="BZ276" i="8" s="1"/>
  <c r="BZ272" i="8"/>
  <c r="BZ277" i="8" s="1"/>
  <c r="CB27" i="8"/>
  <c r="CB268" i="8" s="1"/>
  <c r="BV271" i="8"/>
  <c r="BV276" i="8" s="1"/>
  <c r="BV272" i="8"/>
  <c r="BV277" i="8" s="1"/>
  <c r="BW275" i="8"/>
  <c r="BJ268" i="8" l="1"/>
  <c r="BJ26" i="8"/>
  <c r="BP280" i="6"/>
  <c r="BP288" i="6" s="1"/>
  <c r="BT26" i="6"/>
  <c r="BT28" i="6" s="1"/>
  <c r="BT270" i="6" s="1"/>
  <c r="BS272" i="6"/>
  <c r="BZ278" i="8"/>
  <c r="BZ286" i="8" s="1"/>
  <c r="BV278" i="8"/>
  <c r="BV286" i="8" s="1"/>
  <c r="AD295" i="1"/>
  <c r="AD297" i="1" s="1"/>
  <c r="CV28" i="6"/>
  <c r="CV27" i="6" s="1"/>
  <c r="CW26" i="6" s="1"/>
  <c r="CW28" i="6" s="1"/>
  <c r="CW27" i="6" s="1"/>
  <c r="CX26" i="6" s="1"/>
  <c r="CX28" i="6" s="1"/>
  <c r="CX27" i="6" s="1"/>
  <c r="CY26" i="6" s="1"/>
  <c r="CB26" i="8"/>
  <c r="CB270" i="8" s="1"/>
  <c r="CA275" i="8"/>
  <c r="BI272" i="8"/>
  <c r="BI277" i="8" s="1"/>
  <c r="BI271" i="8"/>
  <c r="BI276" i="8" s="1"/>
  <c r="BQ277" i="6"/>
  <c r="CD274" i="6"/>
  <c r="CD279" i="6" s="1"/>
  <c r="CD273" i="6"/>
  <c r="CD278" i="6" s="1"/>
  <c r="CE277" i="6"/>
  <c r="BI278" i="8" l="1"/>
  <c r="BI286" i="8" s="1"/>
  <c r="BJ270" i="8"/>
  <c r="BK25" i="8"/>
  <c r="BT27" i="6"/>
  <c r="BT272" i="6" s="1"/>
  <c r="CD280" i="6"/>
  <c r="CD288" i="6" s="1"/>
  <c r="AE295" i="1"/>
  <c r="AE297" i="1" s="1"/>
  <c r="CY28" i="6"/>
  <c r="CY27" i="6" s="1"/>
  <c r="CZ26" i="6" s="1"/>
  <c r="CZ28" i="6" s="1"/>
  <c r="CZ27" i="6" s="1"/>
  <c r="CC25" i="8"/>
  <c r="BJ275" i="8"/>
  <c r="CE273" i="6"/>
  <c r="CE278" i="6" s="1"/>
  <c r="CE274" i="6"/>
  <c r="CE279" i="6" s="1"/>
  <c r="AF295" i="1"/>
  <c r="AF297" i="1" s="1"/>
  <c r="BU26" i="6" l="1"/>
  <c r="BU28" i="6" s="1"/>
  <c r="BU270" i="6" s="1"/>
  <c r="BK27" i="8"/>
  <c r="CE280" i="6"/>
  <c r="CE288" i="6" s="1"/>
  <c r="CA271" i="8"/>
  <c r="CA276" i="8" s="1"/>
  <c r="CA272" i="8"/>
  <c r="CA277" i="8" s="1"/>
  <c r="CC27" i="8"/>
  <c r="CC268" i="8" s="1"/>
  <c r="BQ274" i="6"/>
  <c r="BQ279" i="6" s="1"/>
  <c r="BQ273" i="6"/>
  <c r="BQ278" i="6" s="1"/>
  <c r="BW272" i="8"/>
  <c r="BW277" i="8" s="1"/>
  <c r="BW271" i="8"/>
  <c r="BW276" i="8" s="1"/>
  <c r="BX275" i="8"/>
  <c r="AG295" i="1"/>
  <c r="AG297" i="1" s="1"/>
  <c r="BK268" i="8" l="1"/>
  <c r="BK26" i="8"/>
  <c r="BW278" i="8"/>
  <c r="BW286" i="8" s="1"/>
  <c r="CA278" i="8"/>
  <c r="CA286" i="8" s="1"/>
  <c r="BQ280" i="6"/>
  <c r="BQ288" i="6" s="1"/>
  <c r="BU27" i="6"/>
  <c r="BU272" i="6" s="1"/>
  <c r="BR277" i="6"/>
  <c r="BJ271" i="8"/>
  <c r="BJ276" i="8" s="1"/>
  <c r="BJ272" i="8"/>
  <c r="BJ277" i="8" s="1"/>
  <c r="CC26" i="8"/>
  <c r="CC270" i="8" s="1"/>
  <c r="CB275" i="8"/>
  <c r="CF274" i="6"/>
  <c r="CF279" i="6" s="1"/>
  <c r="CF273" i="6"/>
  <c r="CF278" i="6" s="1"/>
  <c r="AH295" i="1"/>
  <c r="AH297" i="1" s="1"/>
  <c r="BK270" i="8" l="1"/>
  <c r="BL25" i="8"/>
  <c r="BJ278" i="8"/>
  <c r="BJ286" i="8" s="1"/>
  <c r="CF280" i="6"/>
  <c r="CF288" i="6" s="1"/>
  <c r="BV26" i="6"/>
  <c r="BK275" i="8"/>
  <c r="CD25" i="8"/>
  <c r="AI295" i="1"/>
  <c r="AI297" i="1" s="1"/>
  <c r="BL27" i="8" l="1"/>
  <c r="BV28" i="6"/>
  <c r="BV270" i="6" s="1"/>
  <c r="BR273" i="6"/>
  <c r="BR278" i="6" s="1"/>
  <c r="BR274" i="6"/>
  <c r="BR279" i="6" s="1"/>
  <c r="CD27" i="8"/>
  <c r="CD268" i="8" s="1"/>
  <c r="CB271" i="8"/>
  <c r="CB276" i="8" s="1"/>
  <c r="CB272" i="8"/>
  <c r="CB277" i="8" s="1"/>
  <c r="BX271" i="8"/>
  <c r="BX276" i="8" s="1"/>
  <c r="BX272" i="8"/>
  <c r="BX277" i="8" s="1"/>
  <c r="BY275" i="8"/>
  <c r="AJ295" i="1"/>
  <c r="AJ297" i="1" s="1"/>
  <c r="BL268" i="8" l="1"/>
  <c r="BL26" i="8"/>
  <c r="CB278" i="8"/>
  <c r="CB286" i="8" s="1"/>
  <c r="BX278" i="8"/>
  <c r="BX286" i="8" s="1"/>
  <c r="BR280" i="6"/>
  <c r="BR288" i="6" s="1"/>
  <c r="BV27" i="6"/>
  <c r="BV272" i="6" s="1"/>
  <c r="BK272" i="8"/>
  <c r="BK277" i="8" s="1"/>
  <c r="BK271" i="8"/>
  <c r="BK276" i="8" s="1"/>
  <c r="CD26" i="8"/>
  <c r="CD270" i="8" s="1"/>
  <c r="CC275" i="8"/>
  <c r="BS277" i="6"/>
  <c r="BY271" i="8"/>
  <c r="BY276" i="8" s="1"/>
  <c r="BY272" i="8"/>
  <c r="BY277" i="8" s="1"/>
  <c r="AK295" i="1"/>
  <c r="AK297" i="1" s="1"/>
  <c r="BL270" i="8" l="1"/>
  <c r="BM25" i="8"/>
  <c r="BY278" i="8"/>
  <c r="BY286" i="8" s="1"/>
  <c r="BK278" i="8"/>
  <c r="BK286" i="8" s="1"/>
  <c r="BW26" i="6"/>
  <c r="CE25" i="8"/>
  <c r="BL275" i="8"/>
  <c r="AL295" i="1"/>
  <c r="AL297" i="1" s="1"/>
  <c r="BM27" i="8" l="1"/>
  <c r="BW28" i="6"/>
  <c r="BW270" i="6" s="1"/>
  <c r="BL272" i="8"/>
  <c r="BL277" i="8" s="1"/>
  <c r="BL271" i="8"/>
  <c r="BL276" i="8" s="1"/>
  <c r="CE27" i="8"/>
  <c r="CE268" i="8" s="1"/>
  <c r="CC271" i="8"/>
  <c r="CC276" i="8" s="1"/>
  <c r="CC272" i="8"/>
  <c r="CC277" i="8" s="1"/>
  <c r="BS273" i="6"/>
  <c r="BS278" i="6" s="1"/>
  <c r="BS274" i="6"/>
  <c r="BS279" i="6" s="1"/>
  <c r="AM295" i="1"/>
  <c r="AM297" i="1" s="1"/>
  <c r="BM268" i="8" l="1"/>
  <c r="BM275" i="8" s="1"/>
  <c r="BM26" i="8"/>
  <c r="BM270" i="8" s="1"/>
  <c r="BL278" i="8"/>
  <c r="BL286" i="8" s="1"/>
  <c r="CC278" i="8"/>
  <c r="CC286" i="8" s="1"/>
  <c r="BS280" i="6"/>
  <c r="BS288" i="6" s="1"/>
  <c r="BW27" i="6"/>
  <c r="BW272" i="6" s="1"/>
  <c r="CE26" i="8"/>
  <c r="CE270" i="8" s="1"/>
  <c r="CD275" i="8"/>
  <c r="BT277" i="6"/>
  <c r="AN295" i="1"/>
  <c r="AN297" i="1" s="1"/>
  <c r="BM271" i="8" l="1"/>
  <c r="BM276" i="8" s="1"/>
  <c r="BM272" i="8"/>
  <c r="BM277" i="8" s="1"/>
  <c r="BX26" i="6"/>
  <c r="CF25" i="8"/>
  <c r="AO295" i="1"/>
  <c r="AO297" i="1" s="1"/>
  <c r="BM278" i="8" l="1"/>
  <c r="BM286" i="8" s="1"/>
  <c r="BX28" i="6"/>
  <c r="BX270" i="6" s="1"/>
  <c r="CF27" i="8"/>
  <c r="CF268" i="8" s="1"/>
  <c r="BT274" i="6"/>
  <c r="BT279" i="6" s="1"/>
  <c r="BT273" i="6"/>
  <c r="BT278" i="6" s="1"/>
  <c r="CD271" i="8"/>
  <c r="CD276" i="8" s="1"/>
  <c r="CD272" i="8"/>
  <c r="CD277" i="8" s="1"/>
  <c r="AP295" i="1"/>
  <c r="AP297" i="1" s="1"/>
  <c r="CD278" i="8" l="1"/>
  <c r="CD286" i="8" s="1"/>
  <c r="BT280" i="6"/>
  <c r="BT288" i="6" s="1"/>
  <c r="BX27" i="6"/>
  <c r="BX272" i="6" s="1"/>
  <c r="BU277" i="6"/>
  <c r="CF26" i="8"/>
  <c r="CF270" i="8" s="1"/>
  <c r="CE275" i="8"/>
  <c r="AQ295" i="1"/>
  <c r="AQ297" i="1" s="1"/>
  <c r="BY26" i="6" l="1"/>
  <c r="CG25" i="8"/>
  <c r="AR295" i="1"/>
  <c r="AR297" i="1" s="1"/>
  <c r="AS32" i="1" l="1"/>
  <c r="AS31" i="1" s="1"/>
  <c r="AT30" i="1" s="1"/>
  <c r="BY28" i="6"/>
  <c r="BY270" i="6" s="1"/>
  <c r="CE272" i="8"/>
  <c r="CE277" i="8" s="1"/>
  <c r="CE271" i="8"/>
  <c r="CE276" i="8" s="1"/>
  <c r="BU273" i="6"/>
  <c r="BU278" i="6" s="1"/>
  <c r="BU274" i="6"/>
  <c r="BU279" i="6" s="1"/>
  <c r="CG27" i="8"/>
  <c r="CG268" i="8" s="1"/>
  <c r="AS295" i="1"/>
  <c r="AS297" i="1" s="1"/>
  <c r="AT37" i="1"/>
  <c r="AT36" i="1" s="1"/>
  <c r="AU35" i="1" s="1"/>
  <c r="AU37" i="1" s="1"/>
  <c r="AU36" i="1" s="1"/>
  <c r="AV35" i="1" s="1"/>
  <c r="AV37" i="1" s="1"/>
  <c r="AV36" i="1" s="1"/>
  <c r="AW35" i="1" s="1"/>
  <c r="AW37" i="1" s="1"/>
  <c r="AW36" i="1" s="1"/>
  <c r="AX35" i="1" s="1"/>
  <c r="AX37" i="1" s="1"/>
  <c r="AX36" i="1" s="1"/>
  <c r="AY35" i="1" s="1"/>
  <c r="AY37" i="1" s="1"/>
  <c r="AY36" i="1" s="1"/>
  <c r="AZ35" i="1" s="1"/>
  <c r="AZ37" i="1" s="1"/>
  <c r="AZ36" i="1" s="1"/>
  <c r="BA35" i="1" s="1"/>
  <c r="CE278" i="8" l="1"/>
  <c r="CE286" i="8" s="1"/>
  <c r="BU280" i="6"/>
  <c r="BU288" i="6" s="1"/>
  <c r="AT32" i="1"/>
  <c r="AT31" i="1" s="1"/>
  <c r="AU30" i="1" s="1"/>
  <c r="BY27" i="6"/>
  <c r="BY272" i="6" s="1"/>
  <c r="BV277" i="6"/>
  <c r="CG26" i="8"/>
  <c r="CG270" i="8" s="1"/>
  <c r="CF275" i="8"/>
  <c r="AT295" i="1"/>
  <c r="AT297" i="1" s="1"/>
  <c r="BA37" i="1"/>
  <c r="BA36" i="1" s="1"/>
  <c r="BB35" i="1" s="1"/>
  <c r="BB37" i="1" s="1"/>
  <c r="BB36" i="1" s="1"/>
  <c r="BC35" i="1" s="1"/>
  <c r="BC37" i="1" s="1"/>
  <c r="BC36" i="1" s="1"/>
  <c r="BD35" i="1" s="1"/>
  <c r="BD37" i="1" s="1"/>
  <c r="BD36" i="1" s="1"/>
  <c r="BE35" i="1" s="1"/>
  <c r="BE37" i="1" s="1"/>
  <c r="BE36" i="1" s="1"/>
  <c r="BF35" i="1" s="1"/>
  <c r="BF37" i="1" s="1"/>
  <c r="BF36" i="1" s="1"/>
  <c r="BG35" i="1" s="1"/>
  <c r="BG37" i="1" s="1"/>
  <c r="BG36" i="1" s="1"/>
  <c r="BH35" i="1" s="1"/>
  <c r="BH37" i="1" s="1"/>
  <c r="BH36" i="1" s="1"/>
  <c r="BI35" i="1" s="1"/>
  <c r="BI37" i="1" s="1"/>
  <c r="BI36" i="1" s="1"/>
  <c r="BJ35" i="1" s="1"/>
  <c r="BJ37" i="1" s="1"/>
  <c r="BJ36" i="1" s="1"/>
  <c r="BK35" i="1" s="1"/>
  <c r="BK37" i="1" s="1"/>
  <c r="BK36" i="1" s="1"/>
  <c r="BL35" i="1" s="1"/>
  <c r="BL37" i="1" s="1"/>
  <c r="BL36" i="1" s="1"/>
  <c r="BM35" i="1" s="1"/>
  <c r="BM37" i="1" s="1"/>
  <c r="BM36" i="1" s="1"/>
  <c r="BN35" i="1" s="1"/>
  <c r="BN37" i="1" s="1"/>
  <c r="BN36" i="1" s="1"/>
  <c r="BO35" i="1" s="1"/>
  <c r="BO37" i="1" s="1"/>
  <c r="BO36" i="1" s="1"/>
  <c r="BP35" i="1" s="1"/>
  <c r="BP37" i="1" s="1"/>
  <c r="BP36" i="1" s="1"/>
  <c r="BQ35" i="1" s="1"/>
  <c r="BQ37" i="1" s="1"/>
  <c r="BQ36" i="1" s="1"/>
  <c r="BR35" i="1" s="1"/>
  <c r="AU32" i="1" l="1"/>
  <c r="AU31" i="1" s="1"/>
  <c r="AV30" i="1" s="1"/>
  <c r="BZ26" i="6"/>
  <c r="CH25" i="8"/>
  <c r="AU295" i="1"/>
  <c r="AU297" i="1" s="1"/>
  <c r="BR37" i="1"/>
  <c r="BR36" i="1" s="1"/>
  <c r="AU42" i="1"/>
  <c r="AU41" i="1" s="1"/>
  <c r="AV40" i="1" s="1"/>
  <c r="AV42" i="1" s="1"/>
  <c r="AV41" i="1" s="1"/>
  <c r="AW40" i="1" s="1"/>
  <c r="AW42" i="1" s="1"/>
  <c r="AW41" i="1" s="1"/>
  <c r="AX40" i="1" s="1"/>
  <c r="AX42" i="1" s="1"/>
  <c r="AX41" i="1" s="1"/>
  <c r="AY40" i="1" s="1"/>
  <c r="AY42" i="1" s="1"/>
  <c r="AY41" i="1" s="1"/>
  <c r="AZ40" i="1" s="1"/>
  <c r="AZ42" i="1" s="1"/>
  <c r="AZ41" i="1" s="1"/>
  <c r="BA40" i="1" s="1"/>
  <c r="BA42" i="1" s="1"/>
  <c r="BA41" i="1" s="1"/>
  <c r="BB40" i="1" s="1"/>
  <c r="CH27" i="8" l="1"/>
  <c r="BZ28" i="6"/>
  <c r="BZ270" i="6" s="1"/>
  <c r="BV273" i="6"/>
  <c r="BV278" i="6" s="1"/>
  <c r="BV274" i="6"/>
  <c r="BV279" i="6" s="1"/>
  <c r="CF272" i="8"/>
  <c r="CF277" i="8" s="1"/>
  <c r="CF271" i="8"/>
  <c r="CF276" i="8" s="1"/>
  <c r="AV295" i="1"/>
  <c r="AV297" i="1" s="1"/>
  <c r="BB42" i="1"/>
  <c r="BB41" i="1" s="1"/>
  <c r="BC40" i="1" s="1"/>
  <c r="AV32" i="1"/>
  <c r="CF278" i="8" l="1"/>
  <c r="CF286" i="8" s="1"/>
  <c r="BV280" i="6"/>
  <c r="BV288" i="6" s="1"/>
  <c r="CH26" i="8"/>
  <c r="CG275" i="8"/>
  <c r="BZ27" i="6"/>
  <c r="BZ272" i="6" s="1"/>
  <c r="BW277" i="6"/>
  <c r="AW295" i="1"/>
  <c r="AW297" i="1" s="1"/>
  <c r="BC42" i="1"/>
  <c r="BC41" i="1" s="1"/>
  <c r="BD40" i="1" s="1"/>
  <c r="BD42" i="1" s="1"/>
  <c r="BD41" i="1" s="1"/>
  <c r="BE40" i="1" s="1"/>
  <c r="BE42" i="1" s="1"/>
  <c r="BE41" i="1" s="1"/>
  <c r="BF40" i="1" s="1"/>
  <c r="AV31" i="1"/>
  <c r="AW30" i="1" s="1"/>
  <c r="CI25" i="8" l="1"/>
  <c r="CI27" i="8" s="1"/>
  <c r="CI26" i="8" s="1"/>
  <c r="CJ25" i="8" s="1"/>
  <c r="CJ27" i="8" s="1"/>
  <c r="CJ26" i="8" s="1"/>
  <c r="CK25" i="8" s="1"/>
  <c r="CK27" i="8" s="1"/>
  <c r="CK26" i="8" s="1"/>
  <c r="CL25" i="8" s="1"/>
  <c r="CL27" i="8" s="1"/>
  <c r="CL26" i="8" s="1"/>
  <c r="CA26" i="6"/>
  <c r="AX295" i="1"/>
  <c r="AX297" i="1" s="1"/>
  <c r="BF42" i="1"/>
  <c r="BF41" i="1" s="1"/>
  <c r="BG40" i="1" s="1"/>
  <c r="BG42" i="1" s="1"/>
  <c r="BG41" i="1" s="1"/>
  <c r="BH40" i="1" s="1"/>
  <c r="BH42" i="1" s="1"/>
  <c r="BH41" i="1" s="1"/>
  <c r="BI40" i="1" s="1"/>
  <c r="AW32" i="1"/>
  <c r="CG272" i="8" l="1"/>
  <c r="CG277" i="8" s="1"/>
  <c r="CG271" i="8"/>
  <c r="CG276" i="8" s="1"/>
  <c r="CA28" i="6"/>
  <c r="BW273" i="6"/>
  <c r="BW278" i="6" s="1"/>
  <c r="BW274" i="6"/>
  <c r="BW279" i="6" s="1"/>
  <c r="AY295" i="1"/>
  <c r="AY297" i="1" s="1"/>
  <c r="BI42" i="1"/>
  <c r="BI41" i="1" s="1"/>
  <c r="BJ40" i="1" s="1"/>
  <c r="BJ42" i="1" s="1"/>
  <c r="BJ41" i="1" s="1"/>
  <c r="BK40" i="1" s="1"/>
  <c r="BK42" i="1" s="1"/>
  <c r="BK41" i="1" s="1"/>
  <c r="BL40" i="1" s="1"/>
  <c r="BL42" i="1" s="1"/>
  <c r="BL41" i="1" s="1"/>
  <c r="BM40" i="1" s="1"/>
  <c r="BM42" i="1" s="1"/>
  <c r="BM41" i="1" s="1"/>
  <c r="BN40" i="1" s="1"/>
  <c r="BN42" i="1" s="1"/>
  <c r="BN41" i="1" s="1"/>
  <c r="BO40" i="1" s="1"/>
  <c r="BO42" i="1" s="1"/>
  <c r="BO41" i="1" s="1"/>
  <c r="BP40" i="1" s="1"/>
  <c r="BP42" i="1" s="1"/>
  <c r="BP41" i="1" s="1"/>
  <c r="BQ40" i="1" s="1"/>
  <c r="BQ42" i="1" s="1"/>
  <c r="BQ41" i="1" s="1"/>
  <c r="BR40" i="1" s="1"/>
  <c r="AW31" i="1"/>
  <c r="AX30" i="1" s="1"/>
  <c r="BZ277" i="6" l="1"/>
  <c r="CA270" i="6"/>
  <c r="CA277" i="6" s="1"/>
  <c r="CG278" i="8"/>
  <c r="CG286" i="8" s="1"/>
  <c r="I5" i="8" s="1"/>
  <c r="BW280" i="6"/>
  <c r="BW288" i="6" s="1"/>
  <c r="CA27" i="6"/>
  <c r="CA272" i="6" s="1"/>
  <c r="BX277" i="6"/>
  <c r="AZ295" i="1"/>
  <c r="AZ297" i="1" s="1"/>
  <c r="BR42" i="1"/>
  <c r="BR41" i="1" s="1"/>
  <c r="BS40" i="1" s="1"/>
  <c r="AX32" i="1"/>
  <c r="AX282" i="1" s="1"/>
  <c r="O24" i="28" l="1"/>
  <c r="CA273" i="6"/>
  <c r="CA278" i="6" s="1"/>
  <c r="CA274" i="6"/>
  <c r="CA279" i="6" s="1"/>
  <c r="BZ273" i="6"/>
  <c r="BZ278" i="6" s="1"/>
  <c r="BZ274" i="6"/>
  <c r="BZ279" i="6" s="1"/>
  <c r="BA295" i="1"/>
  <c r="BA297" i="1" s="1"/>
  <c r="BS42" i="1"/>
  <c r="BS41" i="1" s="1"/>
  <c r="AX31" i="1"/>
  <c r="AX284" i="1" s="1"/>
  <c r="O28" i="28" l="1"/>
  <c r="O26" i="28"/>
  <c r="BZ280" i="6"/>
  <c r="BZ288" i="6" s="1"/>
  <c r="CA280" i="6"/>
  <c r="CA288" i="6" s="1"/>
  <c r="BX274" i="6"/>
  <c r="BX279" i="6" s="1"/>
  <c r="BX273" i="6"/>
  <c r="BX278" i="6" s="1"/>
  <c r="BB295" i="1"/>
  <c r="BB297" i="1" s="1"/>
  <c r="AY30" i="1"/>
  <c r="BX280" i="6" l="1"/>
  <c r="BX288" i="6" s="1"/>
  <c r="BY277" i="6"/>
  <c r="BC295" i="1"/>
  <c r="BC297" i="1" s="1"/>
  <c r="AY32" i="1"/>
  <c r="AY282" i="1" s="1"/>
  <c r="BY273" i="6" l="1"/>
  <c r="BY278" i="6" s="1"/>
  <c r="BY274" i="6"/>
  <c r="BY279" i="6" s="1"/>
  <c r="BD295" i="1"/>
  <c r="BD297" i="1" s="1"/>
  <c r="AY31" i="1"/>
  <c r="AY284" i="1" s="1"/>
  <c r="BY280" i="6" l="1"/>
  <c r="BE295" i="1"/>
  <c r="BE297" i="1" s="1"/>
  <c r="AZ30" i="1"/>
  <c r="BY288" i="6" l="1"/>
  <c r="BF295" i="1"/>
  <c r="BF297" i="1" s="1"/>
  <c r="AZ32" i="1"/>
  <c r="AZ282" i="1" s="1"/>
  <c r="I5" i="6" l="1"/>
  <c r="BG295" i="1"/>
  <c r="BG297" i="1" s="1"/>
  <c r="AZ31" i="1"/>
  <c r="O6" i="28" l="1"/>
  <c r="BA30" i="1"/>
  <c r="AZ284" i="1"/>
  <c r="BH295" i="1"/>
  <c r="BH297" i="1" s="1"/>
  <c r="O8" i="28" l="1"/>
  <c r="O10" i="28"/>
  <c r="BA32" i="1"/>
  <c r="BI295" i="1"/>
  <c r="BI297" i="1" s="1"/>
  <c r="BA282" i="1" l="1"/>
  <c r="BA31" i="1"/>
  <c r="BJ295" i="1"/>
  <c r="BJ297" i="1" s="1"/>
  <c r="BB30" i="1" l="1"/>
  <c r="BA284" i="1"/>
  <c r="BK295" i="1"/>
  <c r="BK297" i="1" s="1"/>
  <c r="BB32" i="1" l="1"/>
  <c r="BL295" i="1"/>
  <c r="BL297" i="1" s="1"/>
  <c r="BB282" i="1" l="1"/>
  <c r="BB31" i="1"/>
  <c r="BM295" i="1"/>
  <c r="BM297" i="1" s="1"/>
  <c r="BB284" i="1" l="1"/>
  <c r="BC30" i="1"/>
  <c r="BN295" i="1"/>
  <c r="BN297" i="1" s="1"/>
  <c r="BC32" i="1" l="1"/>
  <c r="BO295" i="1"/>
  <c r="BO297" i="1" s="1"/>
  <c r="BC282" i="1" l="1"/>
  <c r="BC31" i="1"/>
  <c r="BP295" i="1"/>
  <c r="BP297" i="1" s="1"/>
  <c r="BC284" i="1" l="1"/>
  <c r="BD30" i="1"/>
  <c r="BQ295" i="1"/>
  <c r="BQ297" i="1" s="1"/>
  <c r="BD32" i="1" l="1"/>
  <c r="BR295" i="1"/>
  <c r="BR297" i="1" s="1"/>
  <c r="BR32" i="1"/>
  <c r="AU282" i="1"/>
  <c r="BD282" i="1" l="1"/>
  <c r="BD31" i="1"/>
  <c r="BR31" i="1"/>
  <c r="BS30" i="1" s="1"/>
  <c r="BS295" i="1"/>
  <c r="BS297" i="1" s="1"/>
  <c r="BS37" i="1"/>
  <c r="BS36" i="1" s="1"/>
  <c r="BT35" i="1" s="1"/>
  <c r="BT37" i="1" s="1"/>
  <c r="BT36" i="1" s="1"/>
  <c r="BU35" i="1" s="1"/>
  <c r="BU37" i="1" s="1"/>
  <c r="BU36" i="1" s="1"/>
  <c r="BV35" i="1" s="1"/>
  <c r="BV37" i="1" s="1"/>
  <c r="BV36" i="1" s="1"/>
  <c r="BW35" i="1" s="1"/>
  <c r="BW37" i="1" s="1"/>
  <c r="BW36" i="1" s="1"/>
  <c r="BX35" i="1" s="1"/>
  <c r="BX37" i="1" s="1"/>
  <c r="BX36" i="1" s="1"/>
  <c r="BY35" i="1" s="1"/>
  <c r="BY37" i="1" s="1"/>
  <c r="BY36" i="1" s="1"/>
  <c r="BZ35" i="1" s="1"/>
  <c r="BZ37" i="1" s="1"/>
  <c r="BZ36" i="1" s="1"/>
  <c r="CA35" i="1" s="1"/>
  <c r="CA37" i="1" s="1"/>
  <c r="CA36" i="1" s="1"/>
  <c r="CB35" i="1" s="1"/>
  <c r="CB37" i="1" s="1"/>
  <c r="CB36" i="1" s="1"/>
  <c r="CC35" i="1" s="1"/>
  <c r="BT42" i="1"/>
  <c r="BT41" i="1" s="1"/>
  <c r="BU40" i="1" s="1"/>
  <c r="BU42" i="1" s="1"/>
  <c r="BU41" i="1" s="1"/>
  <c r="BV40" i="1" s="1"/>
  <c r="BV42" i="1" s="1"/>
  <c r="BV41" i="1" s="1"/>
  <c r="BW40" i="1" s="1"/>
  <c r="BW42" i="1" s="1"/>
  <c r="BW41" i="1" s="1"/>
  <c r="BX40" i="1" s="1"/>
  <c r="BX42" i="1" s="1"/>
  <c r="BX41" i="1" s="1"/>
  <c r="BY40" i="1" s="1"/>
  <c r="BY42" i="1" s="1"/>
  <c r="BY41" i="1" s="1"/>
  <c r="BZ40" i="1" s="1"/>
  <c r="BZ42" i="1" s="1"/>
  <c r="BZ41" i="1" s="1"/>
  <c r="CA40" i="1" s="1"/>
  <c r="CA42" i="1" s="1"/>
  <c r="CA41" i="1" s="1"/>
  <c r="CB40" i="1" s="1"/>
  <c r="CB42" i="1" s="1"/>
  <c r="CB41" i="1" s="1"/>
  <c r="CC40" i="1" s="1"/>
  <c r="CC42" i="1" s="1"/>
  <c r="CC41" i="1" s="1"/>
  <c r="CD40" i="1" s="1"/>
  <c r="CD42" i="1" s="1"/>
  <c r="CD41" i="1" s="1"/>
  <c r="CE40" i="1" s="1"/>
  <c r="AU284" i="1"/>
  <c r="BS32" i="1" l="1"/>
  <c r="BS31" i="1" s="1"/>
  <c r="BT30" i="1" s="1"/>
  <c r="BE30" i="1"/>
  <c r="BD284" i="1"/>
  <c r="BT295" i="1"/>
  <c r="BT297" i="1" s="1"/>
  <c r="CC37" i="1"/>
  <c r="CC36" i="1" s="1"/>
  <c r="CD35" i="1" s="1"/>
  <c r="CD37" i="1" s="1"/>
  <c r="CD36" i="1" s="1"/>
  <c r="CE35" i="1" s="1"/>
  <c r="CE42" i="1"/>
  <c r="CE41" i="1" s="1"/>
  <c r="CF40" i="1" s="1"/>
  <c r="CF42" i="1" s="1"/>
  <c r="CF41" i="1" s="1"/>
  <c r="CG40" i="1" s="1"/>
  <c r="BE32" i="1" l="1"/>
  <c r="BT32" i="1"/>
  <c r="BT31" i="1" s="1"/>
  <c r="BU30" i="1" s="1"/>
  <c r="BU295" i="1"/>
  <c r="BU297" i="1" s="1"/>
  <c r="CG42" i="1"/>
  <c r="CG41" i="1" s="1"/>
  <c r="CH40" i="1" s="1"/>
  <c r="CE37" i="1"/>
  <c r="CE36" i="1" s="1"/>
  <c r="CF35" i="1" s="1"/>
  <c r="CF37" i="1" s="1"/>
  <c r="CF36" i="1" s="1"/>
  <c r="CG35" i="1" s="1"/>
  <c r="AV282" i="1"/>
  <c r="CG37" i="1" l="1"/>
  <c r="BU32" i="1"/>
  <c r="BU31" i="1" s="1"/>
  <c r="BV30" i="1" s="1"/>
  <c r="BE282" i="1"/>
  <c r="BE31" i="1"/>
  <c r="BV295" i="1"/>
  <c r="BV297" i="1" s="1"/>
  <c r="CH42" i="1"/>
  <c r="CH41" i="1" s="1"/>
  <c r="CI40" i="1" s="1"/>
  <c r="AV284" i="1"/>
  <c r="CG36" i="1" l="1"/>
  <c r="BE284" i="1"/>
  <c r="BF30" i="1"/>
  <c r="BV32" i="1"/>
  <c r="BV31" i="1" s="1"/>
  <c r="BW30" i="1" s="1"/>
  <c r="BW295" i="1"/>
  <c r="BW297" i="1" s="1"/>
  <c r="CI42" i="1"/>
  <c r="CI41" i="1" s="1"/>
  <c r="CJ40" i="1" s="1"/>
  <c r="CJ42" i="1" s="1"/>
  <c r="CJ41" i="1" s="1"/>
  <c r="CK40" i="1" s="1"/>
  <c r="CK42" i="1" s="1"/>
  <c r="CK41" i="1" s="1"/>
  <c r="CL40" i="1" s="1"/>
  <c r="CL42" i="1" s="1"/>
  <c r="CL41" i="1" s="1"/>
  <c r="CM40" i="1" s="1"/>
  <c r="CM42" i="1" s="1"/>
  <c r="CM41" i="1" s="1"/>
  <c r="CN40" i="1" s="1"/>
  <c r="CN42" i="1" s="1"/>
  <c r="CN41" i="1" s="1"/>
  <c r="CO40" i="1" s="1"/>
  <c r="CO42" i="1" s="1"/>
  <c r="CO41" i="1" s="1"/>
  <c r="CP40" i="1" s="1"/>
  <c r="CP42" i="1" s="1"/>
  <c r="CP41" i="1" s="1"/>
  <c r="CQ40" i="1" s="1"/>
  <c r="CQ42" i="1" s="1"/>
  <c r="CQ41" i="1" s="1"/>
  <c r="CR40" i="1" s="1"/>
  <c r="CR42" i="1" s="1"/>
  <c r="CR41" i="1" s="1"/>
  <c r="CH35" i="1" l="1"/>
  <c r="CH37" i="1" s="1"/>
  <c r="CH36" i="1" s="1"/>
  <c r="CI35" i="1" s="1"/>
  <c r="CI37" i="1" s="1"/>
  <c r="CI36" i="1" s="1"/>
  <c r="CJ35" i="1" s="1"/>
  <c r="CJ37" i="1" s="1"/>
  <c r="CJ36" i="1" s="1"/>
  <c r="CK35" i="1" s="1"/>
  <c r="CK37" i="1" s="1"/>
  <c r="CK36" i="1" s="1"/>
  <c r="CL35" i="1" s="1"/>
  <c r="BF32" i="1"/>
  <c r="BW32" i="1"/>
  <c r="BW31" i="1" s="1"/>
  <c r="BX30" i="1" s="1"/>
  <c r="BX295" i="1"/>
  <c r="BX297" i="1" s="1"/>
  <c r="AW282" i="1"/>
  <c r="BF282" i="1" l="1"/>
  <c r="BF31" i="1"/>
  <c r="BX32" i="1"/>
  <c r="BX31" i="1" s="1"/>
  <c r="BY30" i="1" s="1"/>
  <c r="BY295" i="1"/>
  <c r="BY297" i="1" s="1"/>
  <c r="CL37" i="1"/>
  <c r="CL36" i="1" s="1"/>
  <c r="CM35" i="1" s="1"/>
  <c r="AW284" i="1"/>
  <c r="BF284" i="1" l="1"/>
  <c r="BG30" i="1"/>
  <c r="BY32" i="1"/>
  <c r="BY31" i="1" s="1"/>
  <c r="BZ30" i="1" s="1"/>
  <c r="BZ295" i="1"/>
  <c r="BZ297" i="1" s="1"/>
  <c r="CM37" i="1"/>
  <c r="CM36" i="1" s="1"/>
  <c r="CN35" i="1" s="1"/>
  <c r="CN37" i="1" s="1"/>
  <c r="CN36" i="1" s="1"/>
  <c r="CO35" i="1" s="1"/>
  <c r="BZ32" i="1" l="1"/>
  <c r="BZ31" i="1" s="1"/>
  <c r="CA30" i="1" s="1"/>
  <c r="BG32" i="1"/>
  <c r="CA295" i="1"/>
  <c r="CA297" i="1" s="1"/>
  <c r="CO37" i="1"/>
  <c r="CO36" i="1" s="1"/>
  <c r="CP35" i="1" s="1"/>
  <c r="BG282" i="1" l="1"/>
  <c r="BG31" i="1"/>
  <c r="CA32" i="1"/>
  <c r="CB295" i="1"/>
  <c r="CB297" i="1" s="1"/>
  <c r="CP37" i="1"/>
  <c r="CP36" i="1" s="1"/>
  <c r="CQ35" i="1" s="1"/>
  <c r="BG284" i="1" l="1"/>
  <c r="BH30" i="1"/>
  <c r="CA31" i="1"/>
  <c r="CA284" i="1" s="1"/>
  <c r="CA282" i="1"/>
  <c r="CC295" i="1"/>
  <c r="CC297" i="1" s="1"/>
  <c r="CQ37" i="1"/>
  <c r="CQ36" i="1" s="1"/>
  <c r="BH32" i="1" l="1"/>
  <c r="CB30" i="1"/>
  <c r="CD295" i="1"/>
  <c r="CD297" i="1" s="1"/>
  <c r="CB32" i="1" l="1"/>
  <c r="CB282" i="1" s="1"/>
  <c r="BH282" i="1"/>
  <c r="BH31" i="1"/>
  <c r="CE295" i="1"/>
  <c r="CE297" i="1" s="1"/>
  <c r="BR282" i="1"/>
  <c r="CB31" i="1" l="1"/>
  <c r="CC30" i="1" s="1"/>
  <c r="CC32" i="1" s="1"/>
  <c r="CC282" i="1" s="1"/>
  <c r="BH284" i="1"/>
  <c r="BI30" i="1"/>
  <c r="CF295" i="1"/>
  <c r="CF297" i="1" s="1"/>
  <c r="BR284" i="1"/>
  <c r="CB284" i="1" l="1"/>
  <c r="CC31" i="1"/>
  <c r="BI32" i="1"/>
  <c r="CG295" i="1"/>
  <c r="CG297" i="1" s="1"/>
  <c r="CD30" i="1" l="1"/>
  <c r="CC284" i="1"/>
  <c r="BI282" i="1"/>
  <c r="BI31" i="1"/>
  <c r="BS282" i="1"/>
  <c r="CD32" i="1" l="1"/>
  <c r="CD282" i="1" s="1"/>
  <c r="BI284" i="1"/>
  <c r="BJ30" i="1"/>
  <c r="BS284" i="1"/>
  <c r="K284" i="1" l="1"/>
  <c r="CD31" i="1"/>
  <c r="CE30" i="1" s="1"/>
  <c r="CE32" i="1" s="1"/>
  <c r="CE31" i="1" s="1"/>
  <c r="CF30" i="1" s="1"/>
  <c r="BJ32" i="1"/>
  <c r="BJ282" i="1" s="1"/>
  <c r="CD284" i="1" l="1"/>
  <c r="CF32" i="1"/>
  <c r="CF31" i="1" s="1"/>
  <c r="CG30" i="1" s="1"/>
  <c r="BJ31" i="1"/>
  <c r="BT282" i="1"/>
  <c r="CE282" i="1"/>
  <c r="K286" i="1"/>
  <c r="K291" i="1" s="1"/>
  <c r="L282" i="1"/>
  <c r="CG32" i="1" l="1"/>
  <c r="CG282" i="1" s="1"/>
  <c r="BJ284" i="1"/>
  <c r="BK30" i="1"/>
  <c r="BK32" i="1" s="1"/>
  <c r="BK282" i="1" s="1"/>
  <c r="BT284" i="1"/>
  <c r="CE284" i="1"/>
  <c r="L289" i="1"/>
  <c r="L284" i="1"/>
  <c r="O282" i="1" l="1"/>
  <c r="CG31" i="1"/>
  <c r="BK31" i="1"/>
  <c r="BK284" i="1" s="1"/>
  <c r="BZ282" i="1"/>
  <c r="CH30" i="1" l="1"/>
  <c r="CH32" i="1" s="1"/>
  <c r="CH31" i="1" s="1"/>
  <c r="CI30" i="1" s="1"/>
  <c r="CI32" i="1" s="1"/>
  <c r="CI31" i="1" s="1"/>
  <c r="CJ30" i="1" s="1"/>
  <c r="CJ32" i="1" s="1"/>
  <c r="CJ31" i="1" s="1"/>
  <c r="CK30" i="1" s="1"/>
  <c r="CK32" i="1" s="1"/>
  <c r="CK31" i="1" s="1"/>
  <c r="CL30" i="1" s="1"/>
  <c r="CL32" i="1" s="1"/>
  <c r="CL31" i="1" s="1"/>
  <c r="CM30" i="1" s="1"/>
  <c r="CM32" i="1" s="1"/>
  <c r="CM31" i="1" s="1"/>
  <c r="CN30" i="1" s="1"/>
  <c r="CN32" i="1" s="1"/>
  <c r="CN31" i="1" s="1"/>
  <c r="CO30" i="1" s="1"/>
  <c r="CO32" i="1" s="1"/>
  <c r="CO31" i="1" s="1"/>
  <c r="CP30" i="1" s="1"/>
  <c r="CP32" i="1" s="1"/>
  <c r="CP31" i="1" s="1"/>
  <c r="CG284" i="1"/>
  <c r="BL30" i="1"/>
  <c r="BL32" i="1" s="1"/>
  <c r="BL282" i="1" s="1"/>
  <c r="BU282" i="1"/>
  <c r="BZ284" i="1"/>
  <c r="CF282" i="1"/>
  <c r="M282" i="1"/>
  <c r="L286" i="1"/>
  <c r="L291" i="1" s="1"/>
  <c r="BL31" i="1" l="1"/>
  <c r="BL284" i="1" s="1"/>
  <c r="BU284" i="1"/>
  <c r="CF284" i="1"/>
  <c r="M289" i="1"/>
  <c r="M284" i="1"/>
  <c r="BM30" i="1" l="1"/>
  <c r="M286" i="1"/>
  <c r="M291" i="1" s="1"/>
  <c r="BM32" i="1" l="1"/>
  <c r="BM282" i="1" s="1"/>
  <c r="BV282" i="1"/>
  <c r="N282" i="1"/>
  <c r="BM31" i="1" l="1"/>
  <c r="BM284" i="1" s="1"/>
  <c r="BV284" i="1"/>
  <c r="N289" i="1"/>
  <c r="N284" i="1"/>
  <c r="BN30" i="1" l="1"/>
  <c r="N286" i="1"/>
  <c r="N291" i="1" s="1"/>
  <c r="BN32" i="1" l="1"/>
  <c r="BN282" i="1" s="1"/>
  <c r="BW282" i="1"/>
  <c r="BN31" i="1" l="1"/>
  <c r="BN284" i="1" s="1"/>
  <c r="BW284" i="1"/>
  <c r="O284" i="1"/>
  <c r="O289" i="1"/>
  <c r="BO30" i="1" l="1"/>
  <c r="O286" i="1"/>
  <c r="O291" i="1" s="1"/>
  <c r="BO32" i="1" l="1"/>
  <c r="BO282" i="1" s="1"/>
  <c r="BX282" i="1"/>
  <c r="P282" i="1"/>
  <c r="BO31" i="1" l="1"/>
  <c r="BO284" i="1" s="1"/>
  <c r="BX284" i="1"/>
  <c r="P289" i="1"/>
  <c r="P284" i="1"/>
  <c r="BP30" i="1" l="1"/>
  <c r="P286" i="1"/>
  <c r="P291" i="1" s="1"/>
  <c r="BP32" i="1" l="1"/>
  <c r="BP282" i="1" s="1"/>
  <c r="BY282" i="1"/>
  <c r="Q282" i="1"/>
  <c r="BP31" i="1" l="1"/>
  <c r="BP284" i="1" s="1"/>
  <c r="BY284" i="1"/>
  <c r="Q289" i="1"/>
  <c r="Q284" i="1"/>
  <c r="BQ30" i="1" l="1"/>
  <c r="Q286" i="1"/>
  <c r="Q291" i="1" s="1"/>
  <c r="BQ32" i="1" l="1"/>
  <c r="BQ282" i="1" s="1"/>
  <c r="R282" i="1"/>
  <c r="BQ31" i="1" l="1"/>
  <c r="BQ284" i="1" s="1"/>
  <c r="R289" i="1"/>
  <c r="R284" i="1"/>
  <c r="R286" i="1" l="1"/>
  <c r="R291" i="1" s="1"/>
  <c r="S282" i="1" l="1"/>
  <c r="C12" i="1" l="1"/>
  <c r="J285" i="1" s="1"/>
  <c r="J290" i="1" s="1"/>
  <c r="J292" i="1" s="1"/>
  <c r="C5" i="1"/>
  <c r="K20" i="1" l="1"/>
  <c r="O20" i="1"/>
  <c r="S20" i="1"/>
  <c r="W20" i="1"/>
  <c r="AA20" i="1"/>
  <c r="AE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L20" i="1"/>
  <c r="P20" i="1"/>
  <c r="T20" i="1"/>
  <c r="X20" i="1"/>
  <c r="AB20" i="1"/>
  <c r="AF20" i="1"/>
  <c r="AJ20" i="1"/>
  <c r="AN20" i="1"/>
  <c r="AR20" i="1"/>
  <c r="AV20" i="1"/>
  <c r="AZ20" i="1"/>
  <c r="BD20" i="1"/>
  <c r="BH20" i="1"/>
  <c r="BL20" i="1"/>
  <c r="BP20" i="1"/>
  <c r="BT20" i="1"/>
  <c r="BX20" i="1"/>
  <c r="CB20" i="1"/>
  <c r="CF20" i="1"/>
  <c r="M20" i="1"/>
  <c r="Q20" i="1"/>
  <c r="U20" i="1"/>
  <c r="Y20" i="1"/>
  <c r="AC20" i="1"/>
  <c r="AG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J20" i="1"/>
  <c r="N20" i="1"/>
  <c r="R20" i="1"/>
  <c r="V20" i="1"/>
  <c r="Z20" i="1"/>
  <c r="AD20" i="1"/>
  <c r="AH20" i="1"/>
  <c r="AL20" i="1"/>
  <c r="AP20" i="1"/>
  <c r="AT20" i="1"/>
  <c r="AX20" i="1"/>
  <c r="BB20" i="1"/>
  <c r="BF20" i="1"/>
  <c r="BJ20" i="1"/>
  <c r="BN20" i="1"/>
  <c r="BR20" i="1"/>
  <c r="BV20" i="1"/>
  <c r="BZ20" i="1"/>
  <c r="CD20" i="1"/>
  <c r="K285" i="1"/>
  <c r="K290" i="1" s="1"/>
  <c r="K292" i="1" s="1"/>
  <c r="K300" i="1" s="1"/>
  <c r="L285" i="1"/>
  <c r="L290" i="1" s="1"/>
  <c r="L292" i="1" s="1"/>
  <c r="L300" i="1" s="1"/>
  <c r="M285" i="1"/>
  <c r="M290" i="1" s="1"/>
  <c r="M292" i="1" s="1"/>
  <c r="M300" i="1" s="1"/>
  <c r="N285" i="1"/>
  <c r="N290" i="1" s="1"/>
  <c r="N292" i="1" s="1"/>
  <c r="N300" i="1" s="1"/>
  <c r="O285" i="1"/>
  <c r="O290" i="1" s="1"/>
  <c r="O292" i="1" s="1"/>
  <c r="O300" i="1" s="1"/>
  <c r="P285" i="1"/>
  <c r="P290" i="1" s="1"/>
  <c r="P292" i="1" s="1"/>
  <c r="P300" i="1" s="1"/>
  <c r="Q285" i="1"/>
  <c r="Q290" i="1" s="1"/>
  <c r="Q292" i="1" s="1"/>
  <c r="Q300" i="1" s="1"/>
  <c r="R285" i="1"/>
  <c r="R290" i="1" s="1"/>
  <c r="R292" i="1" s="1"/>
  <c r="R300" i="1" s="1"/>
  <c r="V41" i="1"/>
  <c r="W40" i="1" s="1"/>
  <c r="W42" i="1" s="1"/>
  <c r="I6" i="1" l="1"/>
  <c r="I5" i="25" s="1"/>
  <c r="W41" i="1"/>
  <c r="X40" i="1" s="1"/>
  <c r="X42" i="1" s="1"/>
  <c r="U36" i="1"/>
  <c r="V35" i="1" s="1"/>
  <c r="V37" i="1" s="1"/>
  <c r="O18" i="28" l="1"/>
  <c r="X41" i="1"/>
  <c r="Y40" i="1" s="1"/>
  <c r="Y42" i="1" s="1"/>
  <c r="V36" i="1"/>
  <c r="W35" i="1" s="1"/>
  <c r="W37" i="1" s="1"/>
  <c r="Y41" i="1" l="1"/>
  <c r="Z40" i="1" s="1"/>
  <c r="Z42" i="1" s="1"/>
  <c r="W36" i="1"/>
  <c r="X35" i="1" s="1"/>
  <c r="X37" i="1" s="1"/>
  <c r="J19" i="1" l="1"/>
  <c r="Z41" i="1"/>
  <c r="AA40" i="1" s="1"/>
  <c r="AA42" i="1" s="1"/>
  <c r="X36" i="1"/>
  <c r="Y35" i="1" s="1"/>
  <c r="Y37" i="1" s="1"/>
  <c r="AA41" i="1" l="1"/>
  <c r="AB40" i="1" s="1"/>
  <c r="AB42" i="1" s="1"/>
  <c r="Y36" i="1"/>
  <c r="Z35" i="1" s="1"/>
  <c r="Z37" i="1" s="1"/>
  <c r="S289" i="1"/>
  <c r="S284" i="1"/>
  <c r="K19" i="1" l="1"/>
  <c r="S285" i="1"/>
  <c r="S290" i="1" s="1"/>
  <c r="L19" i="1"/>
  <c r="AB41" i="1"/>
  <c r="AC40" i="1" s="1"/>
  <c r="AC42" i="1" s="1"/>
  <c r="Z36" i="1"/>
  <c r="AA35" i="1" s="1"/>
  <c r="AA37" i="1" s="1"/>
  <c r="AC41" i="1" l="1"/>
  <c r="AD40" i="1" s="1"/>
  <c r="AD42" i="1" s="1"/>
  <c r="AA36" i="1"/>
  <c r="AB35" i="1" s="1"/>
  <c r="AB37" i="1" s="1"/>
  <c r="S286" i="1"/>
  <c r="S291" i="1" s="1"/>
  <c r="S292" i="1" s="1"/>
  <c r="S300" i="1" s="1"/>
  <c r="M19" i="1" l="1"/>
  <c r="AD41" i="1"/>
  <c r="AE40" i="1" s="1"/>
  <c r="AE42" i="1" s="1"/>
  <c r="AB36" i="1"/>
  <c r="AC35" i="1" s="1"/>
  <c r="AC37" i="1" s="1"/>
  <c r="N19" i="1" l="1"/>
  <c r="AE41" i="1"/>
  <c r="AF40" i="1" s="1"/>
  <c r="AF42" i="1" s="1"/>
  <c r="AC36" i="1"/>
  <c r="AD35" i="1" s="1"/>
  <c r="AD37" i="1" s="1"/>
  <c r="O19" i="1"/>
  <c r="AF41" i="1" l="1"/>
  <c r="AG40" i="1" s="1"/>
  <c r="AG42" i="1" s="1"/>
  <c r="AD36" i="1"/>
  <c r="AE35" i="1" s="1"/>
  <c r="AE37" i="1" s="1"/>
  <c r="P19" i="1"/>
  <c r="AG41" i="1" l="1"/>
  <c r="AH40" i="1" s="1"/>
  <c r="AH42" i="1" s="1"/>
  <c r="AE36" i="1"/>
  <c r="AF35" i="1" s="1"/>
  <c r="AF37" i="1" s="1"/>
  <c r="Q19" i="1"/>
  <c r="AH41" i="1" l="1"/>
  <c r="AI40" i="1" s="1"/>
  <c r="AI42" i="1" s="1"/>
  <c r="AF36" i="1"/>
  <c r="AG35" i="1" s="1"/>
  <c r="AG37" i="1" s="1"/>
  <c r="R19" i="1"/>
  <c r="AI41" i="1" l="1"/>
  <c r="AJ40" i="1" s="1"/>
  <c r="AJ42" i="1" s="1"/>
  <c r="AG36" i="1"/>
  <c r="AH35" i="1" s="1"/>
  <c r="AH37" i="1" s="1"/>
  <c r="S19" i="1"/>
  <c r="AJ41" i="1" l="1"/>
  <c r="AK40" i="1" s="1"/>
  <c r="AK42" i="1" s="1"/>
  <c r="AH36" i="1"/>
  <c r="AI35" i="1" s="1"/>
  <c r="AI37" i="1" s="1"/>
  <c r="T19" i="1"/>
  <c r="AK41" i="1" l="1"/>
  <c r="AL40" i="1" s="1"/>
  <c r="AL42" i="1" s="1"/>
  <c r="AI36" i="1"/>
  <c r="AJ35" i="1" s="1"/>
  <c r="AJ37" i="1" s="1"/>
  <c r="U19" i="1"/>
  <c r="AL41" i="1" l="1"/>
  <c r="AM40" i="1" s="1"/>
  <c r="AM42" i="1" s="1"/>
  <c r="AJ36" i="1"/>
  <c r="AK35" i="1" s="1"/>
  <c r="AK37" i="1" s="1"/>
  <c r="V19" i="1"/>
  <c r="AM41" i="1" l="1"/>
  <c r="AN40" i="1" s="1"/>
  <c r="AN42" i="1" s="1"/>
  <c r="AK36" i="1"/>
  <c r="AL35" i="1" s="1"/>
  <c r="AL37" i="1" s="1"/>
  <c r="W19" i="1"/>
  <c r="AN41" i="1" l="1"/>
  <c r="AO40" i="1" s="1"/>
  <c r="AO42" i="1" s="1"/>
  <c r="AL36" i="1"/>
  <c r="AM35" i="1" s="1"/>
  <c r="AM37" i="1" s="1"/>
  <c r="X19" i="1"/>
  <c r="AO41" i="1" l="1"/>
  <c r="AP40" i="1" s="1"/>
  <c r="AP42" i="1" s="1"/>
  <c r="AM36" i="1"/>
  <c r="AN35" i="1" s="1"/>
  <c r="AN37" i="1" s="1"/>
  <c r="Y19" i="1"/>
  <c r="AP41" i="1" l="1"/>
  <c r="AQ40" i="1" s="1"/>
  <c r="AQ42" i="1" s="1"/>
  <c r="AN36" i="1"/>
  <c r="AO35" i="1" s="1"/>
  <c r="AO37" i="1" s="1"/>
  <c r="Z19" i="1"/>
  <c r="AQ41" i="1" l="1"/>
  <c r="AR40" i="1" s="1"/>
  <c r="AR42" i="1" s="1"/>
  <c r="AO36" i="1"/>
  <c r="AP35" i="1" s="1"/>
  <c r="AP37" i="1" s="1"/>
  <c r="AA19" i="1"/>
  <c r="AR41" i="1" l="1"/>
  <c r="AS40" i="1" s="1"/>
  <c r="AS42" i="1" s="1"/>
  <c r="AP36" i="1"/>
  <c r="AQ35" i="1" s="1"/>
  <c r="AQ37" i="1" s="1"/>
  <c r="AB19" i="1"/>
  <c r="AS41" i="1" l="1"/>
  <c r="AT40" i="1" s="1"/>
  <c r="AQ36" i="1"/>
  <c r="AR35" i="1" s="1"/>
  <c r="AR37" i="1" s="1"/>
  <c r="AC19" i="1"/>
  <c r="AT42" i="1" l="1"/>
  <c r="AT282" i="1" s="1"/>
  <c r="AR36" i="1"/>
  <c r="AS35" i="1" s="1"/>
  <c r="AD19" i="1"/>
  <c r="AS37" i="1" l="1"/>
  <c r="AS282" i="1" s="1"/>
  <c r="AT41" i="1"/>
  <c r="AT284" i="1" s="1"/>
  <c r="AE19" i="1"/>
  <c r="AS36" i="1" l="1"/>
  <c r="AS284" i="1" s="1"/>
  <c r="AF19" i="1"/>
  <c r="AG19" i="1" l="1"/>
  <c r="AH19" i="1" l="1"/>
  <c r="AI19" i="1" l="1"/>
  <c r="AJ19" i="1" l="1"/>
  <c r="AK19" i="1" l="1"/>
  <c r="AL19" i="1" l="1"/>
  <c r="AM19" i="1" l="1"/>
  <c r="AN19" i="1" l="1"/>
  <c r="AO19" i="1" l="1"/>
  <c r="AP19" i="1" l="1"/>
  <c r="AQ19" i="1" l="1"/>
  <c r="AR19" i="1" l="1"/>
  <c r="AS19" i="1" l="1"/>
  <c r="AT19" i="1" l="1"/>
  <c r="AU19" i="1" l="1"/>
  <c r="AV19" i="1" l="1"/>
  <c r="AW19" i="1" l="1"/>
  <c r="AX19" i="1" l="1"/>
  <c r="AY19" i="1" l="1"/>
  <c r="AZ19" i="1" l="1"/>
  <c r="BA19" i="1" l="1"/>
  <c r="BB19" i="1" l="1"/>
  <c r="BC19" i="1" l="1"/>
  <c r="BD19" i="1" l="1"/>
  <c r="BE19" i="1" l="1"/>
  <c r="BF19" i="1" l="1"/>
  <c r="BG19" i="1" l="1"/>
  <c r="BH19" i="1" l="1"/>
  <c r="BI19" i="1" l="1"/>
  <c r="BJ19" i="1" l="1"/>
  <c r="BK19" i="1" l="1"/>
  <c r="BL19" i="1" l="1"/>
  <c r="BM19" i="1" l="1"/>
  <c r="BN19" i="1" l="1"/>
  <c r="BO19" i="1" l="1"/>
  <c r="BP19" i="1" l="1"/>
  <c r="BQ19" i="1" l="1"/>
  <c r="AS289" i="1" l="1"/>
  <c r="BR19" i="1"/>
  <c r="AT289" i="1" l="1"/>
  <c r="AS285" i="1"/>
  <c r="AS290" i="1" s="1"/>
  <c r="BS19" i="1"/>
  <c r="AS286" i="1" l="1"/>
  <c r="AS291" i="1" s="1"/>
  <c r="AS292" i="1" s="1"/>
  <c r="AS300" i="1" s="1"/>
  <c r="BT19" i="1"/>
  <c r="BU19" i="1" l="1"/>
  <c r="AU289" i="1"/>
  <c r="AT285" i="1"/>
  <c r="AT290" i="1" s="1"/>
  <c r="AT286" i="1"/>
  <c r="AT291" i="1" s="1"/>
  <c r="AT292" i="1" l="1"/>
  <c r="AT300" i="1" s="1"/>
  <c r="BV19" i="1"/>
  <c r="AV289" i="1" l="1"/>
  <c r="AU285" i="1"/>
  <c r="AU290" i="1" s="1"/>
  <c r="BW19" i="1"/>
  <c r="AU286" i="1" l="1"/>
  <c r="AU291" i="1" s="1"/>
  <c r="AU292" i="1" s="1"/>
  <c r="AU300" i="1" s="1"/>
  <c r="BX19" i="1"/>
  <c r="BY19" i="1" l="1"/>
  <c r="AV286" i="1"/>
  <c r="AV291" i="1" s="1"/>
  <c r="AV285" i="1"/>
  <c r="AV290" i="1" s="1"/>
  <c r="AW289" i="1"/>
  <c r="AV292" i="1" l="1"/>
  <c r="AV300" i="1" s="1"/>
  <c r="BZ19" i="1"/>
  <c r="AX289" i="1" l="1"/>
  <c r="AW285" i="1"/>
  <c r="AW290" i="1" s="1"/>
  <c r="CA19" i="1"/>
  <c r="AW286" i="1" l="1"/>
  <c r="AW291" i="1" s="1"/>
  <c r="AW292" i="1" s="1"/>
  <c r="AW300" i="1" s="1"/>
  <c r="CB19" i="1"/>
  <c r="CC19" i="1" l="1"/>
  <c r="AX286" i="1" l="1"/>
  <c r="AX291" i="1" s="1"/>
  <c r="AX285" i="1"/>
  <c r="AX290" i="1" s="1"/>
  <c r="AY289" i="1"/>
  <c r="CD19" i="1"/>
  <c r="AX292" i="1" l="1"/>
  <c r="AX300" i="1" s="1"/>
  <c r="CE19" i="1"/>
  <c r="AY286" i="1" l="1"/>
  <c r="AY291" i="1" s="1"/>
  <c r="AY285" i="1"/>
  <c r="AY290" i="1" s="1"/>
  <c r="AZ289" i="1"/>
  <c r="CF19" i="1"/>
  <c r="AY292" i="1" l="1"/>
  <c r="AY300" i="1" s="1"/>
  <c r="CG19" i="1"/>
  <c r="I4" i="1" l="1"/>
  <c r="O14" i="28" s="1"/>
  <c r="I7" i="1"/>
  <c r="O16" i="28" s="1"/>
  <c r="AZ286" i="1"/>
  <c r="AZ291" i="1" s="1"/>
  <c r="AZ285" i="1"/>
  <c r="AZ290" i="1" s="1"/>
  <c r="BA289" i="1"/>
  <c r="AZ292" i="1" l="1"/>
  <c r="AZ300" i="1" s="1"/>
  <c r="BA285" i="1" l="1"/>
  <c r="BA290" i="1" s="1"/>
  <c r="BA286" i="1"/>
  <c r="BA291" i="1" s="1"/>
  <c r="BB289" i="1"/>
  <c r="BA292" i="1" l="1"/>
  <c r="BA300" i="1" s="1"/>
  <c r="BB286" i="1" l="1"/>
  <c r="BB291" i="1" s="1"/>
  <c r="BB285" i="1"/>
  <c r="BB290" i="1" s="1"/>
  <c r="BC289" i="1"/>
  <c r="BB292" i="1" l="1"/>
  <c r="BB300" i="1" s="1"/>
  <c r="BC286" i="1" l="1"/>
  <c r="BC291" i="1" s="1"/>
  <c r="BC285" i="1"/>
  <c r="BC290" i="1" s="1"/>
  <c r="BD289" i="1"/>
  <c r="BC292" i="1" l="1"/>
  <c r="BC300" i="1" s="1"/>
  <c r="BD286" i="1"/>
  <c r="BD291" i="1" s="1"/>
  <c r="BD285" i="1"/>
  <c r="BD290" i="1" s="1"/>
  <c r="BE289" i="1"/>
  <c r="BD292" i="1" l="1"/>
  <c r="BD300" i="1" s="1"/>
  <c r="BE285" i="1"/>
  <c r="BE290" i="1" s="1"/>
  <c r="BE286" i="1"/>
  <c r="BE291" i="1" s="1"/>
  <c r="BF289" i="1"/>
  <c r="BE292" i="1" l="1"/>
  <c r="BE300" i="1" s="1"/>
  <c r="BF286" i="1" l="1"/>
  <c r="BF291" i="1" s="1"/>
  <c r="BF285" i="1"/>
  <c r="BF290" i="1" s="1"/>
  <c r="BG289" i="1"/>
  <c r="BF292" i="1" l="1"/>
  <c r="BF300" i="1" s="1"/>
  <c r="BH289" i="1"/>
  <c r="BG286" i="1" l="1"/>
  <c r="BG291" i="1" s="1"/>
  <c r="BG285" i="1"/>
  <c r="BG290" i="1" s="1"/>
  <c r="BI285" i="1" l="1"/>
  <c r="BI290" i="1" s="1"/>
  <c r="BI289" i="1"/>
  <c r="BG292" i="1"/>
  <c r="BG300" i="1" s="1"/>
  <c r="BH286" i="1"/>
  <c r="BH291" i="1" s="1"/>
  <c r="BH285" i="1"/>
  <c r="BH290" i="1" s="1"/>
  <c r="BJ289" i="1"/>
  <c r="BH292" i="1" l="1"/>
  <c r="BH300" i="1" s="1"/>
  <c r="BI286" i="1"/>
  <c r="BI291" i="1" s="1"/>
  <c r="BI292" i="1" s="1"/>
  <c r="BI300" i="1" s="1"/>
  <c r="BJ285" i="1" l="1"/>
  <c r="BJ290" i="1" s="1"/>
  <c r="BJ286" i="1"/>
  <c r="BJ291" i="1" s="1"/>
  <c r="BK289" i="1"/>
  <c r="BJ292" i="1" l="1"/>
  <c r="BJ300" i="1" s="1"/>
  <c r="BL289" i="1" l="1"/>
  <c r="BK286" i="1"/>
  <c r="BK291" i="1" s="1"/>
  <c r="BK285" i="1" l="1"/>
  <c r="BK290" i="1" s="1"/>
  <c r="BK292" i="1" s="1"/>
  <c r="BK300" i="1" s="1"/>
  <c r="BL286" i="1" l="1"/>
  <c r="BL291" i="1" s="1"/>
  <c r="BL285" i="1"/>
  <c r="BL290" i="1" s="1"/>
  <c r="BM289" i="1"/>
  <c r="BL292" i="1" l="1"/>
  <c r="BL300" i="1" s="1"/>
  <c r="BM285" i="1" l="1"/>
  <c r="BM290" i="1" s="1"/>
  <c r="BM286" i="1"/>
  <c r="BM291" i="1" s="1"/>
  <c r="BN289" i="1"/>
  <c r="BM292" i="1" l="1"/>
  <c r="BM300" i="1" s="1"/>
  <c r="BN285" i="1" l="1"/>
  <c r="BN290" i="1" s="1"/>
  <c r="BN286" i="1"/>
  <c r="BN291" i="1" s="1"/>
  <c r="BO289" i="1"/>
  <c r="BN292" i="1" l="1"/>
  <c r="BN300" i="1" s="1"/>
  <c r="BO286" i="1" l="1"/>
  <c r="BO291" i="1" s="1"/>
  <c r="BO285" i="1"/>
  <c r="BO290" i="1" s="1"/>
  <c r="BP289" i="1"/>
  <c r="BO292" i="1" l="1"/>
  <c r="BO300" i="1" s="1"/>
  <c r="BP286" i="1" l="1"/>
  <c r="BP291" i="1" s="1"/>
  <c r="BP285" i="1"/>
  <c r="BP290" i="1" s="1"/>
  <c r="BQ289" i="1"/>
  <c r="BP292" i="1" l="1"/>
  <c r="BP300" i="1" s="1"/>
  <c r="BQ285" i="1" l="1"/>
  <c r="BQ290" i="1" s="1"/>
  <c r="BQ286" i="1"/>
  <c r="BQ291" i="1" s="1"/>
  <c r="BR289" i="1"/>
  <c r="BQ292" i="1" l="1"/>
  <c r="BQ300" i="1" s="1"/>
  <c r="BR285" i="1" l="1"/>
  <c r="BR290" i="1" s="1"/>
  <c r="BR286" i="1"/>
  <c r="BR291" i="1" s="1"/>
  <c r="BS289" i="1"/>
  <c r="BR292" i="1" l="1"/>
  <c r="BR300" i="1" s="1"/>
  <c r="BS286" i="1" l="1"/>
  <c r="BS291" i="1" s="1"/>
  <c r="BS285" i="1"/>
  <c r="BS290" i="1" s="1"/>
  <c r="BT289" i="1"/>
  <c r="BS292" i="1" l="1"/>
  <c r="BS300" i="1" s="1"/>
  <c r="BT286" i="1" l="1"/>
  <c r="BT291" i="1" s="1"/>
  <c r="BT285" i="1"/>
  <c r="BT290" i="1" s="1"/>
  <c r="BU289" i="1"/>
  <c r="BT292" i="1" l="1"/>
  <c r="BT300" i="1" s="1"/>
  <c r="BU285" i="1" l="1"/>
  <c r="BU290" i="1" s="1"/>
  <c r="BU286" i="1"/>
  <c r="BU291" i="1" s="1"/>
  <c r="BV289" i="1"/>
  <c r="BU292" i="1" l="1"/>
  <c r="BU300" i="1" s="1"/>
  <c r="BV285" i="1" l="1"/>
  <c r="BV290" i="1" s="1"/>
  <c r="BV286" i="1"/>
  <c r="BV291" i="1" s="1"/>
  <c r="BW289" i="1" l="1"/>
  <c r="BW286" i="1"/>
  <c r="BW291" i="1" s="1"/>
  <c r="BV292" i="1"/>
  <c r="BV300" i="1" s="1"/>
  <c r="BX289" i="1"/>
  <c r="BW285" i="1" l="1"/>
  <c r="BW290" i="1" s="1"/>
  <c r="BW292" i="1" s="1"/>
  <c r="BW300" i="1" s="1"/>
  <c r="BX286" i="1" l="1"/>
  <c r="BX291" i="1" s="1"/>
  <c r="BX285" i="1"/>
  <c r="BX290" i="1" s="1"/>
  <c r="BY289" i="1"/>
  <c r="BX292" i="1" l="1"/>
  <c r="BX300" i="1" s="1"/>
  <c r="BY285" i="1" l="1"/>
  <c r="BY290" i="1" s="1"/>
  <c r="BY286" i="1"/>
  <c r="BY291" i="1" s="1"/>
  <c r="BZ289" i="1"/>
  <c r="BY292" i="1" l="1"/>
  <c r="BY300" i="1" s="1"/>
  <c r="BZ285" i="1" l="1"/>
  <c r="BZ290" i="1" s="1"/>
  <c r="BZ286" i="1"/>
  <c r="BZ291" i="1" s="1"/>
  <c r="CA289" i="1"/>
  <c r="BZ292" i="1" l="1"/>
  <c r="BZ300" i="1" s="1"/>
  <c r="CA286" i="1" l="1"/>
  <c r="CA291" i="1" s="1"/>
  <c r="CA285" i="1"/>
  <c r="CA290" i="1" s="1"/>
  <c r="CA292" i="1" l="1"/>
  <c r="CA300" i="1" s="1"/>
  <c r="CC289" i="1" l="1"/>
  <c r="CB289" i="1"/>
  <c r="CB286" i="1"/>
  <c r="CB291" i="1" s="1"/>
  <c r="CB285" i="1" l="1"/>
  <c r="CB290" i="1" s="1"/>
  <c r="CB292" i="1" s="1"/>
  <c r="CB300" i="1" s="1"/>
  <c r="CD289" i="1" l="1"/>
  <c r="CC285" i="1"/>
  <c r="CC290" i="1" s="1"/>
  <c r="CC286" i="1" l="1"/>
  <c r="CC291" i="1" s="1"/>
  <c r="CC292" i="1" s="1"/>
  <c r="CC300" i="1" s="1"/>
  <c r="CD285" i="1" l="1"/>
  <c r="CD290" i="1" s="1"/>
  <c r="CD286" i="1"/>
  <c r="CD291" i="1" s="1"/>
  <c r="CE289" i="1"/>
  <c r="CD292" i="1" l="1"/>
  <c r="CD300" i="1" s="1"/>
  <c r="CE286" i="1" l="1"/>
  <c r="CE291" i="1" s="1"/>
  <c r="CE285" i="1"/>
  <c r="CE290" i="1" s="1"/>
  <c r="CF289" i="1"/>
  <c r="CE292" i="1" l="1"/>
  <c r="CE300" i="1" s="1"/>
  <c r="CF286" i="1" l="1"/>
  <c r="CF291" i="1" s="1"/>
  <c r="CF285" i="1"/>
  <c r="CF290" i="1" s="1"/>
  <c r="CG289" i="1"/>
  <c r="CF292" i="1" l="1"/>
  <c r="CF300" i="1" s="1"/>
  <c r="CG285" i="1" l="1"/>
  <c r="CG290" i="1" s="1"/>
  <c r="CG286" i="1"/>
  <c r="CG291" i="1" s="1"/>
  <c r="CG292" i="1" l="1"/>
  <c r="CG300" i="1" s="1"/>
  <c r="J295" i="1" l="1"/>
  <c r="J297" i="1" s="1"/>
  <c r="J300" i="1" s="1"/>
  <c r="E19" i="4"/>
  <c r="G19" i="4" s="1"/>
  <c r="T12" i="4" s="1"/>
  <c r="C12" i="29"/>
  <c r="T30" i="25" l="1"/>
  <c r="T30" i="1"/>
  <c r="T32" i="1" l="1"/>
  <c r="T282" i="1" s="1"/>
  <c r="T289" i="1" s="1"/>
  <c r="T32" i="25"/>
  <c r="T50" i="25" s="1"/>
  <c r="T57" i="25" s="1"/>
  <c r="T31" i="25" l="1"/>
  <c r="T31" i="1"/>
  <c r="U30" i="1" l="1"/>
  <c r="T284" i="1"/>
  <c r="U30" i="25"/>
  <c r="T52" i="25"/>
  <c r="T53" i="25" l="1"/>
  <c r="T58" i="25" s="1"/>
  <c r="T54" i="25"/>
  <c r="T59" i="25" s="1"/>
  <c r="T285" i="1"/>
  <c r="T290" i="1" s="1"/>
  <c r="T286" i="1"/>
  <c r="T291" i="1" s="1"/>
  <c r="U32" i="25"/>
  <c r="U50" i="25" s="1"/>
  <c r="U57" i="25" s="1"/>
  <c r="U32" i="1"/>
  <c r="U282" i="1" s="1"/>
  <c r="U289" i="1" s="1"/>
  <c r="T292" i="1" l="1"/>
  <c r="T300" i="1" s="1"/>
  <c r="U31" i="1"/>
  <c r="U31" i="25"/>
  <c r="T60" i="25"/>
  <c r="T62" i="25" s="1"/>
  <c r="V30" i="25" l="1"/>
  <c r="U52" i="25"/>
  <c r="V30" i="1"/>
  <c r="U284" i="1"/>
  <c r="U285" i="1" l="1"/>
  <c r="U290" i="1" s="1"/>
  <c r="U286" i="1"/>
  <c r="U291" i="1" s="1"/>
  <c r="V32" i="1"/>
  <c r="V282" i="1" s="1"/>
  <c r="V289" i="1" s="1"/>
  <c r="U53" i="25"/>
  <c r="U58" i="25" s="1"/>
  <c r="U54" i="25"/>
  <c r="U59" i="25" s="1"/>
  <c r="V32" i="25"/>
  <c r="V50" i="25" s="1"/>
  <c r="V57" i="25" s="1"/>
  <c r="V31" i="25" l="1"/>
  <c r="V31" i="1"/>
  <c r="U60" i="25"/>
  <c r="U62" i="25" s="1"/>
  <c r="U292" i="1"/>
  <c r="U300" i="1" s="1"/>
  <c r="W30" i="25" l="1"/>
  <c r="W32" i="25" s="1"/>
  <c r="W50" i="25" s="1"/>
  <c r="W57" i="25" s="1"/>
  <c r="V52" i="25"/>
  <c r="W30" i="1"/>
  <c r="V284" i="1"/>
  <c r="W31" i="25" l="1"/>
  <c r="W52" i="25" s="1"/>
  <c r="V53" i="25"/>
  <c r="V58" i="25" s="1"/>
  <c r="V54" i="25"/>
  <c r="V59" i="25" s="1"/>
  <c r="V285" i="1"/>
  <c r="V290" i="1" s="1"/>
  <c r="V286" i="1"/>
  <c r="V291" i="1" s="1"/>
  <c r="W32" i="1"/>
  <c r="W282" i="1" s="1"/>
  <c r="W289" i="1" s="1"/>
  <c r="X30" i="25" l="1"/>
  <c r="X32" i="25" s="1"/>
  <c r="X50" i="25" s="1"/>
  <c r="X57" i="25" s="1"/>
  <c r="V60" i="25"/>
  <c r="V62" i="25" s="1"/>
  <c r="W53" i="25"/>
  <c r="W58" i="25" s="1"/>
  <c r="W54" i="25"/>
  <c r="W59" i="25" s="1"/>
  <c r="W31" i="1"/>
  <c r="V292" i="1"/>
  <c r="V300" i="1" s="1"/>
  <c r="W60" i="25" l="1"/>
  <c r="W62" i="25" s="1"/>
  <c r="X30" i="1"/>
  <c r="W284" i="1"/>
  <c r="X31" i="25"/>
  <c r="W286" i="1" l="1"/>
  <c r="W291" i="1" s="1"/>
  <c r="W285" i="1"/>
  <c r="W290" i="1" s="1"/>
  <c r="X32" i="1"/>
  <c r="X282" i="1" s="1"/>
  <c r="X289" i="1" s="1"/>
  <c r="Y30" i="25"/>
  <c r="X52" i="25"/>
  <c r="W292" i="1" l="1"/>
  <c r="W300" i="1" s="1"/>
  <c r="X31" i="1"/>
  <c r="X53" i="25"/>
  <c r="X58" i="25" s="1"/>
  <c r="X54" i="25"/>
  <c r="X59" i="25" s="1"/>
  <c r="Y32" i="25"/>
  <c r="Y50" i="25" s="1"/>
  <c r="Y57" i="25" s="1"/>
  <c r="Y31" i="25" l="1"/>
  <c r="Y30" i="1"/>
  <c r="Y32" i="1" s="1"/>
  <c r="Y282" i="1" s="1"/>
  <c r="Y289" i="1" s="1"/>
  <c r="X284" i="1"/>
  <c r="X60" i="25"/>
  <c r="X62" i="25" s="1"/>
  <c r="X286" i="1" l="1"/>
  <c r="X291" i="1" s="1"/>
  <c r="X285" i="1"/>
  <c r="X290" i="1" s="1"/>
  <c r="Y31" i="1"/>
  <c r="Z30" i="1" s="1"/>
  <c r="Z30" i="25"/>
  <c r="Z32" i="25" s="1"/>
  <c r="Z50" i="25" s="1"/>
  <c r="Z57" i="25" s="1"/>
  <c r="Y52" i="25"/>
  <c r="Y284" i="1"/>
  <c r="Z31" i="25" l="1"/>
  <c r="AA30" i="25" s="1"/>
  <c r="X292" i="1"/>
  <c r="X300" i="1" s="1"/>
  <c r="Y54" i="25"/>
  <c r="Y59" i="25" s="1"/>
  <c r="Y53" i="25"/>
  <c r="Y58" i="25" s="1"/>
  <c r="Z52" i="25"/>
  <c r="Z32" i="1"/>
  <c r="Z282" i="1" s="1"/>
  <c r="Z289" i="1" s="1"/>
  <c r="Y285" i="1"/>
  <c r="Y290" i="1" s="1"/>
  <c r="Y286" i="1"/>
  <c r="Y291" i="1" s="1"/>
  <c r="Z31" i="1" l="1"/>
  <c r="Y60" i="25"/>
  <c r="Y62" i="25" s="1"/>
  <c r="Y292" i="1"/>
  <c r="Y300" i="1" s="1"/>
  <c r="Z54" i="25"/>
  <c r="Z59" i="25" s="1"/>
  <c r="Z53" i="25"/>
  <c r="Z58" i="25" s="1"/>
  <c r="AA32" i="25"/>
  <c r="AA50" i="25" s="1"/>
  <c r="AA57" i="25" s="1"/>
  <c r="AA30" i="1" l="1"/>
  <c r="AA32" i="1" s="1"/>
  <c r="AA282" i="1" s="1"/>
  <c r="AA289" i="1" s="1"/>
  <c r="Z284" i="1"/>
  <c r="Z60" i="25"/>
  <c r="Z62" i="25" s="1"/>
  <c r="AA31" i="25"/>
  <c r="AA31" i="1" l="1"/>
  <c r="AB30" i="1" s="1"/>
  <c r="AB32" i="1" s="1"/>
  <c r="AB282" i="1" s="1"/>
  <c r="AB289" i="1" s="1"/>
  <c r="Z286" i="1"/>
  <c r="Z291" i="1" s="1"/>
  <c r="Z285" i="1"/>
  <c r="Z290" i="1" s="1"/>
  <c r="AA284" i="1"/>
  <c r="AB30" i="25"/>
  <c r="AA52" i="25"/>
  <c r="Z292" i="1" l="1"/>
  <c r="Z300" i="1" s="1"/>
  <c r="AB31" i="1"/>
  <c r="AC30" i="1" s="1"/>
  <c r="AA285" i="1"/>
  <c r="AA290" i="1" s="1"/>
  <c r="AA286" i="1"/>
  <c r="AA291" i="1" s="1"/>
  <c r="AA53" i="25"/>
  <c r="AA58" i="25" s="1"/>
  <c r="AA54" i="25"/>
  <c r="AA59" i="25" s="1"/>
  <c r="AB284" i="1"/>
  <c r="AB32" i="25"/>
  <c r="AB50" i="25" s="1"/>
  <c r="AB57" i="25" s="1"/>
  <c r="AA292" i="1" l="1"/>
  <c r="AA300" i="1" s="1"/>
  <c r="AB285" i="1"/>
  <c r="AB290" i="1" s="1"/>
  <c r="AB286" i="1"/>
  <c r="AB291" i="1" s="1"/>
  <c r="AC32" i="1"/>
  <c r="AC282" i="1" s="1"/>
  <c r="AC289" i="1" s="1"/>
  <c r="AB31" i="25"/>
  <c r="AA60" i="25"/>
  <c r="AA62" i="25" s="1"/>
  <c r="AC31" i="1" l="1"/>
  <c r="AC30" i="25"/>
  <c r="AB52" i="25"/>
  <c r="AB292" i="1"/>
  <c r="AB300" i="1" s="1"/>
  <c r="AB53" i="25" l="1"/>
  <c r="AB58" i="25" s="1"/>
  <c r="AB54" i="25"/>
  <c r="AB59" i="25" s="1"/>
  <c r="AC32" i="25"/>
  <c r="AC50" i="25" s="1"/>
  <c r="AC57" i="25" s="1"/>
  <c r="AD30" i="1"/>
  <c r="AC284" i="1"/>
  <c r="AC31" i="25" l="1"/>
  <c r="AC285" i="1"/>
  <c r="AC290" i="1" s="1"/>
  <c r="AC286" i="1"/>
  <c r="AC291" i="1" s="1"/>
  <c r="AD32" i="1"/>
  <c r="AD282" i="1" s="1"/>
  <c r="AD289" i="1" s="1"/>
  <c r="AB60" i="25"/>
  <c r="AB62" i="25" s="1"/>
  <c r="AC292" i="1" l="1"/>
  <c r="AC300" i="1" s="1"/>
  <c r="AD31" i="1"/>
  <c r="AD30" i="25"/>
  <c r="AC52" i="25"/>
  <c r="AD32" i="25" l="1"/>
  <c r="AD50" i="25" s="1"/>
  <c r="AD57" i="25" s="1"/>
  <c r="AE30" i="1"/>
  <c r="AD284" i="1"/>
  <c r="AC53" i="25"/>
  <c r="AC58" i="25" s="1"/>
  <c r="AC54" i="25"/>
  <c r="AC59" i="25" s="1"/>
  <c r="AD31" i="25" l="1"/>
  <c r="AE30" i="25" s="1"/>
  <c r="AE32" i="25" s="1"/>
  <c r="AE50" i="25" s="1"/>
  <c r="AE57" i="25" s="1"/>
  <c r="AC60" i="25"/>
  <c r="AC62" i="25" s="1"/>
  <c r="AD285" i="1"/>
  <c r="AD290" i="1" s="1"/>
  <c r="AD286" i="1"/>
  <c r="AD291" i="1" s="1"/>
  <c r="AE32" i="1"/>
  <c r="AE282" i="1" s="1"/>
  <c r="AE289" i="1" s="1"/>
  <c r="AD52" i="25"/>
  <c r="AE31" i="25" l="1"/>
  <c r="AD54" i="25"/>
  <c r="AD59" i="25" s="1"/>
  <c r="AD53" i="25"/>
  <c r="AD58" i="25" s="1"/>
  <c r="AE31" i="1"/>
  <c r="AD292" i="1"/>
  <c r="AD300" i="1" s="1"/>
  <c r="AD60" i="25" l="1"/>
  <c r="AD62" i="25" s="1"/>
  <c r="AF30" i="25"/>
  <c r="AE52" i="25"/>
  <c r="AF30" i="1"/>
  <c r="AE284" i="1"/>
  <c r="AE286" i="1" l="1"/>
  <c r="AE291" i="1" s="1"/>
  <c r="AE285" i="1"/>
  <c r="AE290" i="1" s="1"/>
  <c r="AE53" i="25"/>
  <c r="AE58" i="25" s="1"/>
  <c r="AE54" i="25"/>
  <c r="AE59" i="25" s="1"/>
  <c r="AF32" i="1"/>
  <c r="AF282" i="1" s="1"/>
  <c r="AF289" i="1" s="1"/>
  <c r="AF32" i="25"/>
  <c r="AF50" i="25" s="1"/>
  <c r="AF57" i="25" s="1"/>
  <c r="AE292" i="1" l="1"/>
  <c r="AE300" i="1" s="1"/>
  <c r="AE60" i="25"/>
  <c r="AE62" i="25" s="1"/>
  <c r="AF31" i="25"/>
  <c r="AF31" i="1"/>
  <c r="AG30" i="1" l="1"/>
  <c r="AF284" i="1"/>
  <c r="AG30" i="25"/>
  <c r="AF52" i="25"/>
  <c r="AF53" i="25" l="1"/>
  <c r="AF58" i="25" s="1"/>
  <c r="AF54" i="25"/>
  <c r="AF59" i="25" s="1"/>
  <c r="AF285" i="1"/>
  <c r="AF290" i="1" s="1"/>
  <c r="AF286" i="1"/>
  <c r="AF291" i="1" s="1"/>
  <c r="AG32" i="25"/>
  <c r="AG50" i="25" s="1"/>
  <c r="AG57" i="25" s="1"/>
  <c r="AG32" i="1"/>
  <c r="AG282" i="1" s="1"/>
  <c r="AG289" i="1" s="1"/>
  <c r="AG31" i="1" l="1"/>
  <c r="AF292" i="1"/>
  <c r="AF300" i="1" s="1"/>
  <c r="AG31" i="25"/>
  <c r="AF60" i="25"/>
  <c r="AF62" i="25" s="1"/>
  <c r="AH30" i="1" l="1"/>
  <c r="AG284" i="1"/>
  <c r="AH30" i="25"/>
  <c r="AG52" i="25"/>
  <c r="AG285" i="1" l="1"/>
  <c r="AG290" i="1" s="1"/>
  <c r="AG286" i="1"/>
  <c r="AG291" i="1" s="1"/>
  <c r="AH32" i="1"/>
  <c r="AH282" i="1" s="1"/>
  <c r="AH289" i="1" s="1"/>
  <c r="AG53" i="25"/>
  <c r="AG58" i="25" s="1"/>
  <c r="AG54" i="25"/>
  <c r="AG59" i="25" s="1"/>
  <c r="AH32" i="25"/>
  <c r="AH50" i="25" s="1"/>
  <c r="AH57" i="25" s="1"/>
  <c r="AG292" i="1" l="1"/>
  <c r="AG300" i="1" s="1"/>
  <c r="AH31" i="1"/>
  <c r="AH31" i="25"/>
  <c r="AG60" i="25"/>
  <c r="AG62" i="25" s="1"/>
  <c r="AI30" i="1" l="1"/>
  <c r="AI32" i="1" s="1"/>
  <c r="AI282" i="1" s="1"/>
  <c r="AI289" i="1" s="1"/>
  <c r="AH284" i="1"/>
  <c r="AI30" i="25"/>
  <c r="AH52" i="25"/>
  <c r="AI31" i="1" l="1"/>
  <c r="AJ30" i="1" s="1"/>
  <c r="AH285" i="1"/>
  <c r="AH290" i="1" s="1"/>
  <c r="AH286" i="1"/>
  <c r="AH291" i="1" s="1"/>
  <c r="AI284" i="1"/>
  <c r="AH54" i="25"/>
  <c r="AH59" i="25" s="1"/>
  <c r="AH53" i="25"/>
  <c r="AH58" i="25" s="1"/>
  <c r="AI32" i="25"/>
  <c r="AI50" i="25" s="1"/>
  <c r="AI57" i="25" s="1"/>
  <c r="AH292" i="1" l="1"/>
  <c r="AH300" i="1" s="1"/>
  <c r="AH60" i="25"/>
  <c r="AH62" i="25" s="1"/>
  <c r="AI286" i="1"/>
  <c r="AI291" i="1" s="1"/>
  <c r="AI285" i="1"/>
  <c r="AI290" i="1" s="1"/>
  <c r="AJ32" i="1"/>
  <c r="AJ282" i="1" s="1"/>
  <c r="AJ289" i="1" s="1"/>
  <c r="AI31" i="25"/>
  <c r="AJ31" i="1" l="1"/>
  <c r="AI292" i="1"/>
  <c r="AI300" i="1" s="1"/>
  <c r="AJ30" i="25"/>
  <c r="AI52" i="25"/>
  <c r="AK30" i="1" l="1"/>
  <c r="AK32" i="1" s="1"/>
  <c r="AK282" i="1" s="1"/>
  <c r="AK289" i="1" s="1"/>
  <c r="AJ284" i="1"/>
  <c r="AJ32" i="25"/>
  <c r="AJ50" i="25" s="1"/>
  <c r="AJ57" i="25" s="1"/>
  <c r="AI53" i="25"/>
  <c r="AI58" i="25" s="1"/>
  <c r="AI54" i="25"/>
  <c r="AI59" i="25" s="1"/>
  <c r="AK31" i="1" l="1"/>
  <c r="AL30" i="1" s="1"/>
  <c r="AL32" i="1" s="1"/>
  <c r="AL282" i="1" s="1"/>
  <c r="AL289" i="1" s="1"/>
  <c r="AJ286" i="1"/>
  <c r="AJ291" i="1" s="1"/>
  <c r="AJ285" i="1"/>
  <c r="AJ290" i="1" s="1"/>
  <c r="AK284" i="1"/>
  <c r="AI60" i="25"/>
  <c r="AI62" i="25" s="1"/>
  <c r="AJ31" i="25"/>
  <c r="AJ292" i="1" l="1"/>
  <c r="AJ300" i="1" s="1"/>
  <c r="AL31" i="1"/>
  <c r="AM30" i="1" s="1"/>
  <c r="AK286" i="1"/>
  <c r="AK291" i="1" s="1"/>
  <c r="AK285" i="1"/>
  <c r="AK290" i="1" s="1"/>
  <c r="AL284" i="1"/>
  <c r="AK30" i="25"/>
  <c r="AJ52" i="25"/>
  <c r="AK292" i="1" l="1"/>
  <c r="AK300" i="1" s="1"/>
  <c r="AL286" i="1"/>
  <c r="AL291" i="1" s="1"/>
  <c r="AL285" i="1"/>
  <c r="AL290" i="1" s="1"/>
  <c r="AM32" i="1"/>
  <c r="AM282" i="1" s="1"/>
  <c r="AM289" i="1" s="1"/>
  <c r="AJ53" i="25"/>
  <c r="AJ58" i="25" s="1"/>
  <c r="AJ54" i="25"/>
  <c r="AJ59" i="25" s="1"/>
  <c r="AK32" i="25"/>
  <c r="AK50" i="25" s="1"/>
  <c r="AK57" i="25" s="1"/>
  <c r="AL292" i="1" l="1"/>
  <c r="AL300" i="1" s="1"/>
  <c r="AJ60" i="25"/>
  <c r="AJ62" i="25" s="1"/>
  <c r="AM31" i="1"/>
  <c r="AK31" i="25"/>
  <c r="AN30" i="1" l="1"/>
  <c r="AM284" i="1"/>
  <c r="AL30" i="25"/>
  <c r="AK52" i="25"/>
  <c r="AM286" i="1" l="1"/>
  <c r="AM291" i="1" s="1"/>
  <c r="AM285" i="1"/>
  <c r="AM290" i="1" s="1"/>
  <c r="AN32" i="1"/>
  <c r="AN282" i="1" s="1"/>
  <c r="AN289" i="1" s="1"/>
  <c r="AL32" i="25"/>
  <c r="AL50" i="25" s="1"/>
  <c r="AL57" i="25" s="1"/>
  <c r="AK53" i="25"/>
  <c r="AK58" i="25" s="1"/>
  <c r="AK54" i="25"/>
  <c r="AK59" i="25" s="1"/>
  <c r="AM292" i="1" l="1"/>
  <c r="AM300" i="1" s="1"/>
  <c r="AL31" i="25"/>
  <c r="AM30" i="25" s="1"/>
  <c r="AM32" i="25" s="1"/>
  <c r="AM50" i="25" s="1"/>
  <c r="AM57" i="25" s="1"/>
  <c r="AK60" i="25"/>
  <c r="AK62" i="25" s="1"/>
  <c r="AN31" i="1"/>
  <c r="AL52" i="25" l="1"/>
  <c r="AL54" i="25" s="1"/>
  <c r="AL59" i="25" s="1"/>
  <c r="AO30" i="1"/>
  <c r="AN284" i="1"/>
  <c r="AM31" i="25"/>
  <c r="AL53" i="25" l="1"/>
  <c r="AL58" i="25" s="1"/>
  <c r="AL60" i="25" s="1"/>
  <c r="AL62" i="25" s="1"/>
  <c r="AN286" i="1"/>
  <c r="AN291" i="1" s="1"/>
  <c r="AN285" i="1"/>
  <c r="AN290" i="1" s="1"/>
  <c r="AO32" i="1"/>
  <c r="AO282" i="1" s="1"/>
  <c r="AO289" i="1" s="1"/>
  <c r="AN30" i="25"/>
  <c r="AN32" i="25" s="1"/>
  <c r="AN50" i="25" s="1"/>
  <c r="AN57" i="25" s="1"/>
  <c r="AM52" i="25"/>
  <c r="AN31" i="25" l="1"/>
  <c r="AO30" i="25" s="1"/>
  <c r="AN292" i="1"/>
  <c r="AN300" i="1" s="1"/>
  <c r="AM53" i="25"/>
  <c r="AM58" i="25" s="1"/>
  <c r="AM54" i="25"/>
  <c r="AM59" i="25" s="1"/>
  <c r="AO31" i="1"/>
  <c r="AN52" i="25"/>
  <c r="AP30" i="1" l="1"/>
  <c r="AO284" i="1"/>
  <c r="AM60" i="25"/>
  <c r="AM62" i="25" s="1"/>
  <c r="AN53" i="25"/>
  <c r="AN58" i="25" s="1"/>
  <c r="AN54" i="25"/>
  <c r="AN59" i="25" s="1"/>
  <c r="AO32" i="25"/>
  <c r="AO50" i="25" s="1"/>
  <c r="AO57" i="25" s="1"/>
  <c r="AO31" i="25" l="1"/>
  <c r="AO285" i="1"/>
  <c r="AO290" i="1" s="1"/>
  <c r="AO286" i="1"/>
  <c r="AO291" i="1" s="1"/>
  <c r="AP32" i="1"/>
  <c r="AP282" i="1" s="1"/>
  <c r="AP289" i="1" s="1"/>
  <c r="AN60" i="25"/>
  <c r="AN62" i="25" s="1"/>
  <c r="AO292" i="1" l="1"/>
  <c r="AO300" i="1" s="1"/>
  <c r="AP31" i="1"/>
  <c r="AP30" i="25"/>
  <c r="AP32" i="25" s="1"/>
  <c r="AP50" i="25" s="1"/>
  <c r="AP57" i="25" s="1"/>
  <c r="AO52" i="25"/>
  <c r="AQ30" i="1" l="1"/>
  <c r="AP284" i="1"/>
  <c r="AO53" i="25"/>
  <c r="AO58" i="25" s="1"/>
  <c r="AO54" i="25"/>
  <c r="AO59" i="25" s="1"/>
  <c r="AP31" i="25"/>
  <c r="AQ30" i="25" s="1"/>
  <c r="AP52" i="25"/>
  <c r="AO60" i="25" l="1"/>
  <c r="AO62" i="25" s="1"/>
  <c r="AP285" i="1"/>
  <c r="AP290" i="1" s="1"/>
  <c r="AP286" i="1"/>
  <c r="AP291" i="1" s="1"/>
  <c r="AQ32" i="1"/>
  <c r="AQ282" i="1" s="1"/>
  <c r="AQ289" i="1" s="1"/>
  <c r="AP54" i="25"/>
  <c r="AP59" i="25" s="1"/>
  <c r="AP53" i="25"/>
  <c r="AP58" i="25" s="1"/>
  <c r="AQ32" i="25"/>
  <c r="AQ50" i="25" s="1"/>
  <c r="AQ57" i="25" s="1"/>
  <c r="AP60" i="25" l="1"/>
  <c r="AP62" i="25" s="1"/>
  <c r="AP292" i="1"/>
  <c r="AP300" i="1" s="1"/>
  <c r="AQ31" i="1"/>
  <c r="AQ31" i="25"/>
  <c r="AR30" i="1" l="1"/>
  <c r="AQ284" i="1"/>
  <c r="AR30" i="25"/>
  <c r="AQ52" i="25"/>
  <c r="AQ286" i="1" l="1"/>
  <c r="AQ291" i="1" s="1"/>
  <c r="AQ285" i="1"/>
  <c r="AQ290" i="1" s="1"/>
  <c r="AR32" i="1"/>
  <c r="AR282" i="1" s="1"/>
  <c r="AR289" i="1" s="1"/>
  <c r="AQ53" i="25"/>
  <c r="AQ58" i="25" s="1"/>
  <c r="AQ54" i="25"/>
  <c r="AQ59" i="25" s="1"/>
  <c r="AR32" i="25"/>
  <c r="AR50" i="25" s="1"/>
  <c r="AR57" i="25" s="1"/>
  <c r="AQ292" i="1" l="1"/>
  <c r="AQ300" i="1" s="1"/>
  <c r="AR31" i="1"/>
  <c r="AR284" i="1" s="1"/>
  <c r="AR31" i="25"/>
  <c r="AR52" i="25" s="1"/>
  <c r="AR53" i="25" s="1"/>
  <c r="AR58" i="25" s="1"/>
  <c r="AQ60" i="25"/>
  <c r="AQ62" i="25" s="1"/>
  <c r="AR54" i="25" l="1"/>
  <c r="AR59" i="25" s="1"/>
  <c r="AR60" i="25" s="1"/>
  <c r="AR62" i="25" s="1"/>
  <c r="I4" i="25" s="1"/>
  <c r="AR286" i="1"/>
  <c r="AR291" i="1" s="1"/>
  <c r="AR285" i="1"/>
  <c r="AR290" i="1" s="1"/>
  <c r="AR292" i="1" l="1"/>
  <c r="AR300" i="1" s="1"/>
  <c r="I5" i="1" s="1"/>
  <c r="O15" i="28" l="1"/>
  <c r="O17" i="28" l="1"/>
  <c r="O19" i="28"/>
</calcChain>
</file>

<file path=xl/comments1.xml><?xml version="1.0" encoding="utf-8"?>
<comments xmlns="http://schemas.openxmlformats.org/spreadsheetml/2006/main">
  <authors>
    <author>Julie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These have been zeroed as they are counted in Wind Tab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These have been zeroed as they are counted in Wind Tab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These have been zeroed as they are counted in Wind Tab</t>
        </r>
      </text>
    </comment>
  </commentList>
</comments>
</file>

<file path=xl/comments2.xml><?xml version="1.0" encoding="utf-8"?>
<comments xmlns="http://schemas.openxmlformats.org/spreadsheetml/2006/main">
  <authors>
    <author>Julie</author>
  </authors>
  <commentList>
    <comment ref="A29" authorId="0">
      <text>
        <r>
          <rPr>
            <b/>
            <sz val="9"/>
            <color indexed="81"/>
            <rFont val="Tahoma"/>
            <family val="2"/>
          </rPr>
          <t>These have been zeroed as they are counted in Wind-Geo Tab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These have been zeroed as they are counted in Wind-Geo Tab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These have been zeroed as they are counted in Wind-Geo Tab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These have been zeroed as they are counted in Wind-Geo Tab</t>
        </r>
      </text>
    </comment>
  </commentList>
</comments>
</file>

<file path=xl/comments3.xml><?xml version="1.0" encoding="utf-8"?>
<comments xmlns="http://schemas.openxmlformats.org/spreadsheetml/2006/main">
  <authors>
    <author>Julie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These have been zeroed as they are counted in Wind-Geo Tab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These have been zeroed as they are counted in Wind-Geo Tab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These have been zeroed as they are counted in Wind-Geo Tab</t>
        </r>
      </text>
    </comment>
  </commentList>
</comments>
</file>

<file path=xl/comments4.xml><?xml version="1.0" encoding="utf-8"?>
<comments xmlns="http://schemas.openxmlformats.org/spreadsheetml/2006/main">
  <authors>
    <author>Julie</author>
  </authors>
  <commentList>
    <comment ref="C3" authorId="0">
      <text>
        <r>
          <rPr>
            <sz val="9"/>
            <color indexed="81"/>
            <rFont val="Tahoma"/>
            <family val="2"/>
          </rPr>
          <t>CanGEA figures from F66-4</t>
        </r>
      </text>
    </comment>
    <comment ref="D3" authorId="0">
      <text>
        <r>
          <rPr>
            <sz val="9"/>
            <color indexed="81"/>
            <rFont val="Tahoma"/>
            <family val="2"/>
          </rPr>
          <t>NREL hydro-flash US$2015 converted into Cdn $ and inflated to 2018</t>
        </r>
      </text>
    </comment>
    <comment ref="E3" authorId="0">
      <text>
        <r>
          <rPr>
            <sz val="9"/>
            <color indexed="81"/>
            <rFont val="Tahoma"/>
            <family val="2"/>
          </rPr>
          <t>NREL hydro-binary US$2015 converted into Cdn $ and inflated to 2018</t>
        </r>
      </text>
    </comment>
    <comment ref="C9" authorId="0">
      <text>
        <r>
          <rPr>
            <sz val="9"/>
            <color indexed="81"/>
            <rFont val="Tahoma"/>
            <family val="2"/>
          </rPr>
          <t>CanWEA/CEABC (F104-3) notes that NREL 2016 Wind Technologies Market Report reflects a 5.9% decline relative to the 2015 costs reported in the 2015 report.</t>
        </r>
      </text>
    </comment>
    <comment ref="E9" authorId="0">
      <text>
        <r>
          <rPr>
            <sz val="9"/>
            <color indexed="81"/>
            <rFont val="Tahoma"/>
            <family val="2"/>
          </rPr>
          <t>Assume 20% higher</t>
        </r>
      </text>
    </comment>
  </commentList>
</comments>
</file>

<file path=xl/sharedStrings.xml><?xml version="1.0" encoding="utf-8"?>
<sst xmlns="http://schemas.openxmlformats.org/spreadsheetml/2006/main" count="3207" uniqueCount="463">
  <si>
    <t>Financial Assumptions</t>
  </si>
  <si>
    <t>nominal</t>
  </si>
  <si>
    <t>real</t>
  </si>
  <si>
    <t>WACC</t>
  </si>
  <si>
    <t>GWh</t>
  </si>
  <si>
    <t>Inflation</t>
  </si>
  <si>
    <t>MW</t>
  </si>
  <si>
    <t>years</t>
  </si>
  <si>
    <t>rate</t>
  </si>
  <si>
    <t>financed</t>
  </si>
  <si>
    <t>Debt</t>
  </si>
  <si>
    <t>Equity</t>
  </si>
  <si>
    <t>F 2018</t>
  </si>
  <si>
    <t>F 2019</t>
  </si>
  <si>
    <t>F 2020</t>
  </si>
  <si>
    <t>F 2021</t>
  </si>
  <si>
    <t>F 2022</t>
  </si>
  <si>
    <t>F 2023</t>
  </si>
  <si>
    <t>F 2024</t>
  </si>
  <si>
    <t>F 2025</t>
  </si>
  <si>
    <t>F 2026</t>
  </si>
  <si>
    <t>F 2027</t>
  </si>
  <si>
    <t>F 2028</t>
  </si>
  <si>
    <t>F 2029</t>
  </si>
  <si>
    <t>F 2030</t>
  </si>
  <si>
    <t>F 2031</t>
  </si>
  <si>
    <t>F 2032</t>
  </si>
  <si>
    <t>F 2033</t>
  </si>
  <si>
    <t>F 2034</t>
  </si>
  <si>
    <t>F 2035</t>
  </si>
  <si>
    <t>F 2036</t>
  </si>
  <si>
    <t>F 2037</t>
  </si>
  <si>
    <t>F 2038</t>
  </si>
  <si>
    <t>F 2039</t>
  </si>
  <si>
    <t>F 2040</t>
  </si>
  <si>
    <t>F 2041</t>
  </si>
  <si>
    <t>F 2042</t>
  </si>
  <si>
    <t>F 2043</t>
  </si>
  <si>
    <t>F 2044</t>
  </si>
  <si>
    <t>F 2045</t>
  </si>
  <si>
    <t>F 2046</t>
  </si>
  <si>
    <t>F 2047</t>
  </si>
  <si>
    <t>F 2048</t>
  </si>
  <si>
    <t>F 2049</t>
  </si>
  <si>
    <t>F 2050</t>
  </si>
  <si>
    <t>F 2051</t>
  </si>
  <si>
    <t>F 2052</t>
  </si>
  <si>
    <t>F 2053</t>
  </si>
  <si>
    <t>F 2054</t>
  </si>
  <si>
    <t>F 2055</t>
  </si>
  <si>
    <t>F 2056</t>
  </si>
  <si>
    <t>F 2057</t>
  </si>
  <si>
    <t>F 2058</t>
  </si>
  <si>
    <t>F 2059</t>
  </si>
  <si>
    <t>F 2060</t>
  </si>
  <si>
    <t>F 2061</t>
  </si>
  <si>
    <t>F 2062</t>
  </si>
  <si>
    <t>F 2063</t>
  </si>
  <si>
    <t>F 2064</t>
  </si>
  <si>
    <t>F 2065</t>
  </si>
  <si>
    <t>F 2066</t>
  </si>
  <si>
    <t>F 2067</t>
  </si>
  <si>
    <t>F 2068</t>
  </si>
  <si>
    <t>F 2069</t>
  </si>
  <si>
    <t>F 2070</t>
  </si>
  <si>
    <t>F 2071</t>
  </si>
  <si>
    <t>F 2072</t>
  </si>
  <si>
    <t>F 2073</t>
  </si>
  <si>
    <t>F 2074</t>
  </si>
  <si>
    <t>F 2075</t>
  </si>
  <si>
    <t>F 2076</t>
  </si>
  <si>
    <t>F 2077</t>
  </si>
  <si>
    <t>F 2078</t>
  </si>
  <si>
    <t>F 2079</t>
  </si>
  <si>
    <t>F 2080</t>
  </si>
  <si>
    <t>F 2081</t>
  </si>
  <si>
    <t>F 2082</t>
  </si>
  <si>
    <t>F 2083</t>
  </si>
  <si>
    <t>F 2084</t>
  </si>
  <si>
    <t>F 2085</t>
  </si>
  <si>
    <t>F 2086</t>
  </si>
  <si>
    <t>F 2087</t>
  </si>
  <si>
    <t>F 2088</t>
  </si>
  <si>
    <t>F 2089</t>
  </si>
  <si>
    <t>F 2090</t>
  </si>
  <si>
    <t>F 2091</t>
  </si>
  <si>
    <t>F 2092</t>
  </si>
  <si>
    <t>F 2093</t>
  </si>
  <si>
    <t>F 2094</t>
  </si>
  <si>
    <t>Year</t>
  </si>
  <si>
    <t>Year from 2013</t>
  </si>
  <si>
    <t>Discount Factor (nominal)</t>
  </si>
  <si>
    <t>Discount Factor (real)</t>
  </si>
  <si>
    <t>Capital Calculations</t>
  </si>
  <si>
    <t>Start of Period Value</t>
  </si>
  <si>
    <t>End of Period Value</t>
  </si>
  <si>
    <t>Base Depreciation</t>
  </si>
  <si>
    <t>Total Depreciation</t>
  </si>
  <si>
    <t>Total Average Value</t>
  </si>
  <si>
    <t>Deemed Equity</t>
  </si>
  <si>
    <t>Effective Debt</t>
  </si>
  <si>
    <t>Capital Costs</t>
  </si>
  <si>
    <t>Depreciation</t>
  </si>
  <si>
    <t>Return on Equity</t>
  </si>
  <si>
    <t>Interest on Debt</t>
  </si>
  <si>
    <t>Total Capital Charges</t>
  </si>
  <si>
    <t>Operating Costs</t>
  </si>
  <si>
    <t>GIL/ST</t>
  </si>
  <si>
    <t>Total Ops Costs</t>
  </si>
  <si>
    <t>Total</t>
  </si>
  <si>
    <t>F2019</t>
  </si>
  <si>
    <t>F2020</t>
  </si>
  <si>
    <t>F2021</t>
  </si>
  <si>
    <t>F2022</t>
  </si>
  <si>
    <t>F2023</t>
  </si>
  <si>
    <t>F2024</t>
  </si>
  <si>
    <t>DSM</t>
  </si>
  <si>
    <t>Wind - PC 20</t>
  </si>
  <si>
    <t>Med LF: Supporting data</t>
  </si>
  <si>
    <t>Med LF: Cost (2018 $'m)</t>
  </si>
  <si>
    <t>Capitalized</t>
  </si>
  <si>
    <t>Invest. Year</t>
  </si>
  <si>
    <t>$/kW</t>
  </si>
  <si>
    <t>New Cost ($'m)</t>
  </si>
  <si>
    <t>Life/amort (years)</t>
  </si>
  <si>
    <t>CAPITAL</t>
  </si>
  <si>
    <t>DSM (energy)</t>
  </si>
  <si>
    <t>F2019 - onward</t>
  </si>
  <si>
    <t>DSM - energy</t>
  </si>
  <si>
    <t>DSM (capacity programs)</t>
  </si>
  <si>
    <t>DSM - cap programs</t>
  </si>
  <si>
    <t>DSM (Optional TOU)</t>
  </si>
  <si>
    <t xml:space="preserve">F2019 - onward </t>
  </si>
  <si>
    <t>DSM - TOU</t>
  </si>
  <si>
    <t xml:space="preserve">DSM Total </t>
  </si>
  <si>
    <t>Initial wind builds</t>
  </si>
  <si>
    <t xml:space="preserve">Wind - PC 18 </t>
  </si>
  <si>
    <t>F2028</t>
  </si>
  <si>
    <t>Wind</t>
  </si>
  <si>
    <t>Wind - PC 14</t>
  </si>
  <si>
    <t>F2029</t>
  </si>
  <si>
    <t>F2030</t>
  </si>
  <si>
    <t xml:space="preserve"> O&amp;M</t>
  </si>
  <si>
    <t>F2031</t>
  </si>
  <si>
    <t>Ind. Load curtail</t>
  </si>
  <si>
    <t>Wind refurbishment</t>
  </si>
  <si>
    <t>Refurb discount</t>
  </si>
  <si>
    <t>Wind fixed O&amp;M</t>
  </si>
  <si>
    <t>F2055</t>
  </si>
  <si>
    <t>Wind Integration</t>
  </si>
  <si>
    <t xml:space="preserve">Wind (new build) </t>
  </si>
  <si>
    <t>`</t>
  </si>
  <si>
    <t>Surplus energy revenue</t>
  </si>
  <si>
    <t>F2080</t>
  </si>
  <si>
    <t>Fixed O&amp;M</t>
  </si>
  <si>
    <t>$/kW-year</t>
  </si>
  <si>
    <t>Cost ($'m)</t>
  </si>
  <si>
    <t>DSM (Ind. Curtailment)</t>
  </si>
  <si>
    <t>Less exported</t>
  </si>
  <si>
    <t>Total GWh</t>
  </si>
  <si>
    <t>GWh/year</t>
  </si>
  <si>
    <t>$/MWh</t>
  </si>
  <si>
    <t>Above plus PC 14</t>
  </si>
  <si>
    <t>Above plus PC 20</t>
  </si>
  <si>
    <t>Surplus sales</t>
  </si>
  <si>
    <t>GWh/yr</t>
  </si>
  <si>
    <t>F2025</t>
  </si>
  <si>
    <t>F2026</t>
  </si>
  <si>
    <t>F2027</t>
  </si>
  <si>
    <t>Economic life (wind)</t>
  </si>
  <si>
    <t>DSM - Year 1</t>
  </si>
  <si>
    <t>DSM - Year 2</t>
  </si>
  <si>
    <t>DSM - Year 3</t>
  </si>
  <si>
    <t>DSM - Year 4</t>
  </si>
  <si>
    <t>DSM - Year 5</t>
  </si>
  <si>
    <t>DSM - Year 6</t>
  </si>
  <si>
    <t>DSM - Year 7</t>
  </si>
  <si>
    <t>DSM - Year 8</t>
  </si>
  <si>
    <t>DSM - Year 9</t>
  </si>
  <si>
    <t>DSM - Year 10</t>
  </si>
  <si>
    <t>DSM - Year 11</t>
  </si>
  <si>
    <t>DSM - Year 12</t>
  </si>
  <si>
    <t>DSM - Year 13</t>
  </si>
  <si>
    <t>DSM - Year 14</t>
  </si>
  <si>
    <t>DSM - Year 15</t>
  </si>
  <si>
    <t>DSM - Year 16</t>
  </si>
  <si>
    <t>DSM - Year 17</t>
  </si>
  <si>
    <t>DSM - Year 18</t>
  </si>
  <si>
    <t>DSM - Year 19</t>
  </si>
  <si>
    <t>DSM - Year 20</t>
  </si>
  <si>
    <t>DSM - Year 21</t>
  </si>
  <si>
    <t>DSM - Year 22</t>
  </si>
  <si>
    <t>DSM - Year 23</t>
  </si>
  <si>
    <t>DSM - Year 24</t>
  </si>
  <si>
    <t>DSM - Year 25</t>
  </si>
  <si>
    <t>DSM - Year 26</t>
  </si>
  <si>
    <t>DSM - Year 27</t>
  </si>
  <si>
    <t>DSM - Year 28</t>
  </si>
  <si>
    <t>DSM - Year 29</t>
  </si>
  <si>
    <t>DSM - Year 30</t>
  </si>
  <si>
    <t>DSM - Year 31</t>
  </si>
  <si>
    <t>DSM - Year 32</t>
  </si>
  <si>
    <t>DSM - Year 33</t>
  </si>
  <si>
    <t>DSM - Year 34</t>
  </si>
  <si>
    <t>DSM - Year 35</t>
  </si>
  <si>
    <t>DSM - Year 36</t>
  </si>
  <si>
    <t>DSM - Year 37</t>
  </si>
  <si>
    <t>DSM - Year 38</t>
  </si>
  <si>
    <t>DSM - Year 39</t>
  </si>
  <si>
    <t>DSM - Year 40</t>
  </si>
  <si>
    <t>DSM - Year 41</t>
  </si>
  <si>
    <t>DSM - Year 42</t>
  </si>
  <si>
    <t>DSM - Year 43</t>
  </si>
  <si>
    <t>DSM - Year 44</t>
  </si>
  <si>
    <t>DSM - Year 45</t>
  </si>
  <si>
    <t>DSM - Year 46</t>
  </si>
  <si>
    <t>DSM - Year 47</t>
  </si>
  <si>
    <t>DSM - Year 48</t>
  </si>
  <si>
    <t>DSM - Year 49</t>
  </si>
  <si>
    <t>DSM - Year 50</t>
  </si>
  <si>
    <t>DSM - Year 51</t>
  </si>
  <si>
    <t>DSM - Year 52</t>
  </si>
  <si>
    <t>DSM - Year 53</t>
  </si>
  <si>
    <t>DSM - Year 54</t>
  </si>
  <si>
    <t>DSM - Year 55</t>
  </si>
  <si>
    <t>DSM - Year 56</t>
  </si>
  <si>
    <t>DSM - Year 57</t>
  </si>
  <si>
    <t>DSM - Year 58</t>
  </si>
  <si>
    <t>DSM - Year 59</t>
  </si>
  <si>
    <t>DSM - Year 60</t>
  </si>
  <si>
    <t>DSM - Year 61</t>
  </si>
  <si>
    <t>DSM - Year 62</t>
  </si>
  <si>
    <t>DSM - Year 63</t>
  </si>
  <si>
    <t>DSM - Year 64</t>
  </si>
  <si>
    <t>DSM - Year 65</t>
  </si>
  <si>
    <t>DSM - Year 66</t>
  </si>
  <si>
    <t>DSM - Year 67</t>
  </si>
  <si>
    <t>DSM - Year 68</t>
  </si>
  <si>
    <t>DSM - Year 69</t>
  </si>
  <si>
    <t>DSM - Year 70</t>
  </si>
  <si>
    <t>DSM - Year 71</t>
  </si>
  <si>
    <t>DSM - Year 72</t>
  </si>
  <si>
    <t>DSM - Year 73</t>
  </si>
  <si>
    <t>DSM - Year 74</t>
  </si>
  <si>
    <t>DSM - Year 75</t>
  </si>
  <si>
    <t>ENERGY ADJUSTMENT</t>
  </si>
  <si>
    <t>Site C Energy</t>
  </si>
  <si>
    <t>% of costs related to Site C/exported</t>
  </si>
  <si>
    <t>CAPACITY CREDIT</t>
  </si>
  <si>
    <t>Capacity gap after Site C (MW)</t>
  </si>
  <si>
    <t>Surplus</t>
  </si>
  <si>
    <t>Surplus Capacity</t>
  </si>
  <si>
    <t>Value</t>
  </si>
  <si>
    <t>Total Generation Cost of Service (assuming only amount of build used to replace Site C is included)</t>
  </si>
  <si>
    <t>F2018 Inflation Factor</t>
  </si>
  <si>
    <t>Low LF: Supporting data</t>
  </si>
  <si>
    <t>Low LF: Cost (2018 $'m)</t>
  </si>
  <si>
    <t>F2040</t>
  </si>
  <si>
    <t>F2041</t>
  </si>
  <si>
    <t>F2065</t>
  </si>
  <si>
    <t>F2066</t>
  </si>
  <si>
    <t>F2090</t>
  </si>
  <si>
    <t>F2091</t>
  </si>
  <si>
    <t>Culm Cost ($'m)</t>
  </si>
  <si>
    <t>Deficit</t>
  </si>
  <si>
    <t>Wind refurbishment/rebuild</t>
  </si>
  <si>
    <t>F2039</t>
  </si>
  <si>
    <t>High LF: Supporting data</t>
  </si>
  <si>
    <t>High LF: Cost (2018 $'m)</t>
  </si>
  <si>
    <t>Refurb cost ($m)</t>
  </si>
  <si>
    <t>Wind - PC 48</t>
  </si>
  <si>
    <t>Wind - PC 10</t>
  </si>
  <si>
    <t>Capacity gap after Site C</t>
  </si>
  <si>
    <t>Output</t>
  </si>
  <si>
    <t>F2025 - onward</t>
  </si>
  <si>
    <t xml:space="preserve">F2025 - onward </t>
  </si>
  <si>
    <t>Wind - PC 18</t>
  </si>
  <si>
    <t>F2064</t>
  </si>
  <si>
    <t>F2089</t>
  </si>
  <si>
    <t>GWh/ year</t>
  </si>
  <si>
    <t>Culm. GWh</t>
  </si>
  <si>
    <t>$/kW year</t>
  </si>
  <si>
    <t>Energy</t>
  </si>
  <si>
    <t>Capacity</t>
  </si>
  <si>
    <t>Year from 2018</t>
  </si>
  <si>
    <t>NPV Cost (F$18)</t>
  </si>
  <si>
    <t>million</t>
  </si>
  <si>
    <t>Overcapacity credit</t>
  </si>
  <si>
    <t>Energy Gap after planned resources (GWh)</t>
  </si>
  <si>
    <t>Gap to fill</t>
  </si>
  <si>
    <t>High LF: Portfolio</t>
  </si>
  <si>
    <t>Key</t>
  </si>
  <si>
    <t>Energy/capacity gap is in red</t>
  </si>
  <si>
    <t>New resources are in blue</t>
  </si>
  <si>
    <t>Gap prior to Site C</t>
  </si>
  <si>
    <t>Portfolio</t>
  </si>
  <si>
    <t>Surplus/Gap</t>
  </si>
  <si>
    <t>Capacity Gap after planned resources (MW)</t>
  </si>
  <si>
    <t>Wind - PC48</t>
  </si>
  <si>
    <t>Wind - PC10</t>
  </si>
  <si>
    <t>Program DSM</t>
  </si>
  <si>
    <t>Optional TOU</t>
  </si>
  <si>
    <t>Industrial Curtail</t>
  </si>
  <si>
    <t>Medium LF: Portfolio</t>
  </si>
  <si>
    <t>Pink fill indicates where load growth eliminates surplus concern</t>
  </si>
  <si>
    <t>Wind - PC14</t>
  </si>
  <si>
    <t>Rebuild</t>
  </si>
  <si>
    <t>Net capacity gap</t>
  </si>
  <si>
    <t>Low LF: Portfolio</t>
  </si>
  <si>
    <t>Energy and Capacity Gap</t>
  </si>
  <si>
    <t>BCH high load forecast</t>
  </si>
  <si>
    <t>Site C</t>
  </si>
  <si>
    <t>BCH expected load forecast</t>
  </si>
  <si>
    <t>BCH low load forecast</t>
  </si>
  <si>
    <t>Exported energy is in green</t>
  </si>
  <si>
    <t>Surplus / deficit (inc. Site C)</t>
  </si>
  <si>
    <t>Capacity Gap after planned resources(MW)</t>
  </si>
  <si>
    <t>Alternative Portfolio Cost of Service Calculation</t>
  </si>
  <si>
    <t>Economic life (DSM)</t>
  </si>
  <si>
    <t>NPV Volume</t>
  </si>
  <si>
    <t>Geothermal</t>
  </si>
  <si>
    <t>Geo - Canoe Reach</t>
  </si>
  <si>
    <t>Geo - Lakelse Lake</t>
  </si>
  <si>
    <t>TOTAL SURPLUS/GAP</t>
  </si>
  <si>
    <t>Canoe Reach</t>
  </si>
  <si>
    <t>Lakelse Lake</t>
  </si>
  <si>
    <t>Economic life (Geothermal)</t>
  </si>
  <si>
    <t>Geothermal fixed O&amp;M</t>
  </si>
  <si>
    <t>Canoe Reach-Lakelse Lake</t>
  </si>
  <si>
    <t>Geothermal refurbishment</t>
  </si>
  <si>
    <t>F2050 &amp; F2075</t>
  </si>
  <si>
    <t>Wind - PC 18, PC 48</t>
  </si>
  <si>
    <t>Wind - PC 10, PC 14</t>
  </si>
  <si>
    <t>F2051</t>
  </si>
  <si>
    <t>F2076</t>
  </si>
  <si>
    <t>F2051, F2076</t>
  </si>
  <si>
    <t>F2056</t>
  </si>
  <si>
    <t>F2081</t>
  </si>
  <si>
    <t>Termination Adder</t>
  </si>
  <si>
    <t>End of period value</t>
  </si>
  <si>
    <t>Base depr.</t>
  </si>
  <si>
    <t>Interest</t>
  </si>
  <si>
    <t>Payment</t>
  </si>
  <si>
    <t>Term costs in F$2018 as at Dec 31, 2017</t>
  </si>
  <si>
    <t>Years to spread term costs</t>
  </si>
  <si>
    <t>(1 to 75 years)</t>
  </si>
  <si>
    <t>Market Price of Surplus</t>
  </si>
  <si>
    <t xml:space="preserve">(1) Panel Market Price of Surplus </t>
  </si>
  <si>
    <t>(3) BCH RRA Market Price of Surplus</t>
  </si>
  <si>
    <t>Input</t>
  </si>
  <si>
    <t>Nominal discount factor in %</t>
  </si>
  <si>
    <t>Economic life in years</t>
  </si>
  <si>
    <t>Inflation in %</t>
  </si>
  <si>
    <t>% debt</t>
  </si>
  <si>
    <t>Equity rate in %</t>
  </si>
  <si>
    <t>per MWh</t>
  </si>
  <si>
    <t>Financing rate</t>
  </si>
  <si>
    <t>Financing rate (%)</t>
  </si>
  <si>
    <t>Financing option</t>
  </si>
  <si>
    <t>A</t>
  </si>
  <si>
    <t>B</t>
  </si>
  <si>
    <t>C</t>
  </si>
  <si>
    <t>D</t>
  </si>
  <si>
    <t>NPV Termination Costs (F$18)</t>
  </si>
  <si>
    <t>Load</t>
  </si>
  <si>
    <t>Market price of surplus</t>
  </si>
  <si>
    <t>Termination costs</t>
  </si>
  <si>
    <t>Financing costs</t>
  </si>
  <si>
    <t>Sensitivities</t>
  </si>
  <si>
    <t>Best Case</t>
  </si>
  <si>
    <t>Worst Case</t>
  </si>
  <si>
    <t>E</t>
  </si>
  <si>
    <t>From Table K-3a</t>
  </si>
  <si>
    <t>From Table K-4a</t>
  </si>
  <si>
    <t>Trans/Road</t>
  </si>
  <si>
    <t>Total ($'m)</t>
  </si>
  <si>
    <t>Adder</t>
  </si>
  <si>
    <t>Trans/road</t>
  </si>
  <si>
    <t>14% of Supply Requiring Reserves</t>
  </si>
  <si>
    <t>Total Supply</t>
  </si>
  <si>
    <t>O&amp;M</t>
  </si>
  <si>
    <t>Surplus Energy Revenue</t>
  </si>
  <si>
    <t>NPV Surplus Energy Sales (F$18)</t>
  </si>
  <si>
    <t>Amount of Portfolio energy (including surplus energy)</t>
  </si>
  <si>
    <t>Amount of portfolio energy</t>
  </si>
  <si>
    <t>NPV Volume of Portfolio</t>
  </si>
  <si>
    <t>NPV Cost Wind (F$18)</t>
  </si>
  <si>
    <t>NPV Cost Wind-Geo (F$18)</t>
  </si>
  <si>
    <t>F</t>
  </si>
  <si>
    <t>UEC (F$18) (B/E)</t>
  </si>
  <si>
    <t>Alternative Portfolio</t>
  </si>
  <si>
    <t>Base Case</t>
  </si>
  <si>
    <t>BC Hydro RRA</t>
  </si>
  <si>
    <t>Panel Mid C</t>
  </si>
  <si>
    <t>Panel Mid C ABBLow</t>
  </si>
  <si>
    <t>BCH Financing for all</t>
  </si>
  <si>
    <t>IPP Financing for wind-geo, 6.4%</t>
  </si>
  <si>
    <t>IPP Financing for wind-geo, 8.4%</t>
  </si>
  <si>
    <t>$750 M</t>
  </si>
  <si>
    <t>$1800 M</t>
  </si>
  <si>
    <t>$2300 M</t>
  </si>
  <si>
    <t>Low LF</t>
  </si>
  <si>
    <t>Med LF</t>
  </si>
  <si>
    <t>High LF</t>
  </si>
  <si>
    <t>DSM - Year 76</t>
  </si>
  <si>
    <t>(2) Panel ABBLow Market Price of Surplus</t>
  </si>
  <si>
    <t xml:space="preserve">Term costs Amortization </t>
  </si>
  <si>
    <t>10 years</t>
  </si>
  <si>
    <t>70 years</t>
  </si>
  <si>
    <t>Medium</t>
  </si>
  <si>
    <t>High</t>
  </si>
  <si>
    <t>Low</t>
  </si>
  <si>
    <t>Geothermal CAPEX</t>
  </si>
  <si>
    <t>Geothermal O&amp;M</t>
  </si>
  <si>
    <t>all years</t>
  </si>
  <si>
    <t>Input Variable</t>
  </si>
  <si>
    <t>CanGEA (F66-4)</t>
  </si>
  <si>
    <t>Base Case Rate Impact</t>
  </si>
  <si>
    <t>$1,800 M</t>
  </si>
  <si>
    <t>$2,300 M</t>
  </si>
  <si>
    <t>Termination costs amortization</t>
  </si>
  <si>
    <t>Site C Termination Cost (F$18)</t>
  </si>
  <si>
    <t>Alternative Portfolio Cost (F$18)</t>
  </si>
  <si>
    <t>Surplus Energy Sale (F$18)</t>
  </si>
  <si>
    <t>Alt. Portfolio Volume (F18)</t>
  </si>
  <si>
    <t>Total Rate Impact (A+B+C)</t>
  </si>
  <si>
    <t>BCH Financing for wind-geo, 3.4%</t>
  </si>
  <si>
    <t>Geothermal costs</t>
  </si>
  <si>
    <t>Geothermal Costs</t>
  </si>
  <si>
    <t>Wind Costs</t>
  </si>
  <si>
    <t>Wind CAPEX</t>
  </si>
  <si>
    <t>Wind O&amp;M</t>
  </si>
  <si>
    <t>Low Value</t>
  </si>
  <si>
    <t>High Value</t>
  </si>
  <si>
    <t>Wind costs</t>
  </si>
  <si>
    <t>Difference from Base Case</t>
  </si>
  <si>
    <t>Base case plus 20%</t>
  </si>
  <si>
    <t>A-22 Assumption No. 13</t>
  </si>
  <si>
    <t>30 year</t>
  </si>
  <si>
    <t>Base case less 5.9% (CanWEA/CEABC F104-3)</t>
  </si>
  <si>
    <t>Drop down menu for Mid C Forecast</t>
  </si>
  <si>
    <t>Panel</t>
  </si>
  <si>
    <t>ABBLow</t>
  </si>
  <si>
    <t>BCH RRA</t>
  </si>
  <si>
    <t>Termination costs amortization period</t>
  </si>
  <si>
    <t>Drop down menu for geothermal costs</t>
  </si>
  <si>
    <t xml:space="preserve">Low </t>
  </si>
  <si>
    <t>Drop down menu for wind costs</t>
  </si>
  <si>
    <t>Drop down menu for financing option</t>
  </si>
  <si>
    <t>BCH rate</t>
  </si>
  <si>
    <t>IPP rate</t>
  </si>
  <si>
    <t>Select the option in the drop down menu</t>
  </si>
  <si>
    <t>Site C (adjusted for the 14% of supply requiring reserves)</t>
  </si>
  <si>
    <t>Output: Low LF - Alternative Portfolio</t>
  </si>
  <si>
    <t>Output: Med LF - Alternative Portfolio</t>
  </si>
  <si>
    <t>Output: High LF - Alternative Portfolio</t>
  </si>
  <si>
    <t>BCH Debt rate in %</t>
  </si>
  <si>
    <t>IPP Financing rate in %</t>
  </si>
  <si>
    <t>Total O&amp;M</t>
  </si>
  <si>
    <t xml:space="preserve">Total O&amp;M </t>
  </si>
  <si>
    <t xml:space="preserve">Revised Illustrative Alternative Portfolio Rate Impact Sensitivity </t>
  </si>
  <si>
    <t>NREL flash</t>
  </si>
  <si>
    <t>NREL binary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</si>
</sst>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&quot;$&quot;* #,##0.00_);_(&quot;$&quot;* \(#,##0.00\);_(&quot;$&quot;* &quot;-&quot;??_);_(@_)"/>
    <numFmt numFmtId="167" formatCode="_(&quot;$&quot;* #,##0.000_);_(&quot;$&quot;* \(#,##0.000\);_(&quot;$&quot;* &quot;-&quot;??_);_(@_)"/>
    <numFmt numFmtId="168" formatCode="0.0%"/>
    <numFmt numFmtId="169" formatCode="_(* #,##0_);_(* \(#,##0\);_(* &quot;-&quot;??_);_(@_)"/>
    <numFmt numFmtId="170" formatCode="&quot;$&quot;#,##0"/>
    <numFmt numFmtId="171" formatCode="_-* #,##0_-;\-* #,##0_-;_-* &quot;-&quot;??_-;_-@_-"/>
    <numFmt numFmtId="172" formatCode="0.000"/>
    <numFmt numFmtId="173" formatCode="&quot;$&quot;#,##0_);\(&quot;$&quot;#,##0\)"/>
    <numFmt numFmtId="174" formatCode="&quot;$&quot;#,##0_);[Red]\(&quot;$&quot;#,##0\)"/>
    <numFmt numFmtId="175" formatCode="&quot;$&quot;#,##0.00_);[Red]\(&quot;$&quot;#,##0.00\)"/>
    <numFmt numFmtId="176" formatCode="_(* #,##0_);_(* \(#,##0\);_(* &quot;-&quot;_);_(@_)"/>
    <numFmt numFmtId="177" formatCode="0.0"/>
    <numFmt numFmtId="178" formatCode="&quot;$&quot;#,##0.00_)&quot;/KW/mo&quot;;[Red]\(&quot;$&quot;#,##0.00\)&quot;/KW/mo&quot;"/>
    <numFmt numFmtId="179" formatCode="#,##0.00_)&quot;¢/KW.h&quot;;[Red]\(#,##0.00\)&quot;¢/KW.h&quot;"/>
    <numFmt numFmtId="180" formatCode="#,##0.0000_)&quot;¢/KW.h&quot;;[Red]\(#,##0.0000\)&quot;¢/KW.h&quot;"/>
    <numFmt numFmtId="181" formatCode="[$-409]mmm\-yy;@"/>
    <numFmt numFmtId="182" formatCode="#,##0.000_);[Red]\(#,##0.000\)"/>
    <numFmt numFmtId="183" formatCode="#,##0.0000_);[Red]\(#,##0.0000\)"/>
    <numFmt numFmtId="184" formatCode="dd\ mmm\ yyyy_);&quot;Error &lt;0  &quot;;dd\ mmm\ yyyy_);&quot;  &quot;@"/>
    <numFmt numFmtId="185" formatCode="mmm\ yyyy_);&quot;Error &lt;0  &quot;;dd\ mmm\ yyyy_);&quot;  &quot;@"/>
    <numFmt numFmtId="186" formatCode="_([$€-2]* #,##0.00_);_([$€-2]* \(#,##0.00\);_([$€-2]* &quot;-&quot;??_)"/>
    <numFmt numFmtId="187" formatCode="#,##0.00_);\(#,##0.00\);&quot;-  &quot;;&quot;  &quot;@"/>
    <numFmt numFmtId="188" formatCode="#,##0_)&quot;KW&quot;;[Red]\(#,##0_)&quot;KW&quot;"/>
    <numFmt numFmtId="189" formatCode="#,##0_)&quot;KW.h&quot;;[Red]\(#,##0_)&quot;KW.h&quot;"/>
    <numFmt numFmtId="190" formatCode="General_)"/>
    <numFmt numFmtId="191" formatCode="[$-409]dd/mmm/yy;@"/>
    <numFmt numFmtId="192" formatCode="0.0,,;[Red]\(0.0,,\);0.0"/>
    <numFmt numFmtId="193" formatCode="yyyy"/>
    <numFmt numFmtId="194" formatCode="_-* #,##0\ _k_r_-;\-* #,##0\ _k_r_-;_-* &quot;-&quot;\ _k_r_-;_-@_-"/>
    <numFmt numFmtId="195" formatCode="_-* #,##0.00\ _k_r_-;\-* #,##0.00\ _k_r_-;_-* &quot;-&quot;??\ _k_r_-;_-@_-"/>
    <numFmt numFmtId="196" formatCode="_-* #,##0\ &quot;kr&quot;_-;\-* #,##0\ &quot;kr&quot;_-;_-* &quot;-&quot;\ &quot;kr&quot;_-;_-@_-"/>
    <numFmt numFmtId="197" formatCode="_-* #,##0.00\ &quot;kr&quot;_-;\-* #,##0.00\ &quot;kr&quot;_-;_-* &quot;-&quot;??\ &quot;kr&quot;_-;_-@_-"/>
    <numFmt numFmtId="198" formatCode="#,##0;[Red]#,##0"/>
    <numFmt numFmtId="199" formatCode="0;[Red]0"/>
    <numFmt numFmtId="200" formatCode="0_ ;[Red]\-0\ "/>
    <numFmt numFmtId="201" formatCode="_-&quot;$&quot;* #,##0_-;\-&quot;$&quot;* #,##0_-;_-&quot;$&quot;* &quot;-&quot;??_-;_-@_-"/>
    <numFmt numFmtId="202" formatCode="_(&quot;$&quot;* #,##0_);_(&quot;$&quot;* \(#,##0\);_(&quot;$&quot;* &quot;-&quot;??_);_(@_)"/>
    <numFmt numFmtId="203" formatCode="&quot;$&quot;#,##0.00"/>
  </numFmts>
  <fonts count="1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name val="Verdana"/>
      <family val="2"/>
    </font>
    <font>
      <sz val="12"/>
      <name val="Calibri"/>
      <family val="2"/>
    </font>
    <font>
      <sz val="8"/>
      <color indexed="16"/>
      <name val="MS Sans Serif"/>
      <family val="2"/>
    </font>
    <font>
      <sz val="10"/>
      <name val="Garamond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i/>
      <sz val="10"/>
      <name val="Arial"/>
      <family val="2"/>
    </font>
    <font>
      <u/>
      <sz val="6.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0"/>
      <color indexed="6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6"/>
      <name val="Arial"/>
      <family val="2"/>
    </font>
    <font>
      <b/>
      <sz val="7"/>
      <name val="Times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2"/>
      <name val="Arial"/>
      <family val="2"/>
    </font>
    <font>
      <sz val="10"/>
      <color indexed="39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9"/>
      <color indexed="48"/>
      <name val="Arial"/>
      <family val="2"/>
    </font>
    <font>
      <b/>
      <i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8"/>
      <color indexed="1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Times New Roman"/>
      <family val="2"/>
    </font>
    <font>
      <b/>
      <sz val="10"/>
      <color rgb="FF00B050"/>
      <name val="Helvetica Neue"/>
    </font>
    <font>
      <b/>
      <sz val="10"/>
      <color theme="9"/>
      <name val="Helvetica Neue"/>
    </font>
    <font>
      <b/>
      <sz val="13"/>
      <color theme="3"/>
      <name val="Times New Roman"/>
      <family val="2"/>
    </font>
    <font>
      <b/>
      <sz val="10"/>
      <color theme="6"/>
      <name val="Helvetica Neue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</font>
    <font>
      <b/>
      <sz val="10"/>
      <color theme="7"/>
      <name val="Helvetica Neue"/>
    </font>
    <font>
      <b/>
      <sz val="10"/>
      <color rgb="FF00B0F0"/>
      <name val="Helvetica Neue"/>
    </font>
    <font>
      <sz val="10"/>
      <name val="Helvetica Neue"/>
    </font>
    <font>
      <sz val="10"/>
      <color theme="1"/>
      <name val="Calibri"/>
      <family val="2"/>
      <scheme val="minor"/>
    </font>
    <font>
      <b/>
      <sz val="10"/>
      <color rgb="FFFF0000"/>
      <name val="Helvetica Neue"/>
    </font>
    <font>
      <b/>
      <sz val="10"/>
      <color theme="1"/>
      <name val="Helvetica Neue"/>
    </font>
    <font>
      <b/>
      <sz val="10"/>
      <color theme="5"/>
      <name val="Helvetica Neue"/>
    </font>
    <font>
      <b/>
      <sz val="10"/>
      <color rgb="FF7F7F7F"/>
      <name val="Helvetica Neue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E5E5FF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33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75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8" fontId="33" fillId="0" borderId="0">
      <alignment horizontal="right"/>
    </xf>
    <xf numFmtId="179" fontId="33" fillId="0" borderId="0">
      <alignment horizontal="right"/>
    </xf>
    <xf numFmtId="180" fontId="33" fillId="0" borderId="0">
      <alignment horizontal="right"/>
    </xf>
    <xf numFmtId="181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181" fontId="34" fillId="35" borderId="0" applyNumberFormat="0" applyBorder="0" applyAlignment="0" applyProtection="0"/>
    <xf numFmtId="0" fontId="35" fillId="35" borderId="0" applyNumberFormat="0" applyBorder="0" applyAlignment="0" applyProtection="0"/>
    <xf numFmtId="181" fontId="34" fillId="35" borderId="0" applyNumberFormat="0" applyBorder="0" applyAlignment="0" applyProtection="0"/>
    <xf numFmtId="0" fontId="35" fillId="35" borderId="0" applyNumberFormat="0" applyBorder="0" applyAlignment="0" applyProtection="0"/>
    <xf numFmtId="181" fontId="34" fillId="35" borderId="0" applyNumberFormat="0" applyBorder="0" applyAlignment="0" applyProtection="0"/>
    <xf numFmtId="181" fontId="34" fillId="35" borderId="0" applyNumberFormat="0" applyBorder="0" applyAlignment="0" applyProtection="0"/>
    <xf numFmtId="0" fontId="35" fillId="35" borderId="0" applyNumberFormat="0" applyBorder="0" applyAlignment="0" applyProtection="0"/>
    <xf numFmtId="181" fontId="34" fillId="35" borderId="0" applyNumberFormat="0" applyBorder="0" applyAlignment="0" applyProtection="0"/>
    <xf numFmtId="0" fontId="35" fillId="35" borderId="0" applyNumberFormat="0" applyBorder="0" applyAlignment="0" applyProtection="0"/>
    <xf numFmtId="181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181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181" fontId="34" fillId="38" borderId="0" applyNumberFormat="0" applyBorder="0" applyAlignment="0" applyProtection="0"/>
    <xf numFmtId="0" fontId="35" fillId="38" borderId="0" applyNumberFormat="0" applyBorder="0" applyAlignment="0" applyProtection="0"/>
    <xf numFmtId="181" fontId="34" fillId="38" borderId="0" applyNumberFormat="0" applyBorder="0" applyAlignment="0" applyProtection="0"/>
    <xf numFmtId="0" fontId="35" fillId="38" borderId="0" applyNumberFormat="0" applyBorder="0" applyAlignment="0" applyProtection="0"/>
    <xf numFmtId="181" fontId="34" fillId="38" borderId="0" applyNumberFormat="0" applyBorder="0" applyAlignment="0" applyProtection="0"/>
    <xf numFmtId="181" fontId="34" fillId="38" borderId="0" applyNumberFormat="0" applyBorder="0" applyAlignment="0" applyProtection="0"/>
    <xf numFmtId="0" fontId="35" fillId="38" borderId="0" applyNumberFormat="0" applyBorder="0" applyAlignment="0" applyProtection="0"/>
    <xf numFmtId="181" fontId="34" fillId="38" borderId="0" applyNumberFormat="0" applyBorder="0" applyAlignment="0" applyProtection="0"/>
    <xf numFmtId="0" fontId="35" fillId="38" borderId="0" applyNumberFormat="0" applyBorder="0" applyAlignment="0" applyProtection="0"/>
    <xf numFmtId="181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181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181" fontId="34" fillId="40" borderId="0" applyNumberFormat="0" applyBorder="0" applyAlignment="0" applyProtection="0"/>
    <xf numFmtId="0" fontId="35" fillId="40" borderId="0" applyNumberFormat="0" applyBorder="0" applyAlignment="0" applyProtection="0"/>
    <xf numFmtId="181" fontId="34" fillId="40" borderId="0" applyNumberFormat="0" applyBorder="0" applyAlignment="0" applyProtection="0"/>
    <xf numFmtId="0" fontId="35" fillId="40" borderId="0" applyNumberFormat="0" applyBorder="0" applyAlignment="0" applyProtection="0"/>
    <xf numFmtId="181" fontId="34" fillId="40" borderId="0" applyNumberFormat="0" applyBorder="0" applyAlignment="0" applyProtection="0"/>
    <xf numFmtId="181" fontId="34" fillId="40" borderId="0" applyNumberFormat="0" applyBorder="0" applyAlignment="0" applyProtection="0"/>
    <xf numFmtId="0" fontId="35" fillId="40" borderId="0" applyNumberFormat="0" applyBorder="0" applyAlignment="0" applyProtection="0"/>
    <xf numFmtId="181" fontId="34" fillId="40" borderId="0" applyNumberFormat="0" applyBorder="0" applyAlignment="0" applyProtection="0"/>
    <xf numFmtId="0" fontId="35" fillId="40" borderId="0" applyNumberFormat="0" applyBorder="0" applyAlignment="0" applyProtection="0"/>
    <xf numFmtId="181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181" fontId="34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2" borderId="0" applyNumberFormat="0" applyBorder="0" applyAlignment="0" applyProtection="0"/>
    <xf numFmtId="181" fontId="34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181" fontId="34" fillId="44" borderId="0" applyNumberFormat="0" applyBorder="0" applyAlignment="0" applyProtection="0"/>
    <xf numFmtId="0" fontId="35" fillId="44" borderId="0" applyNumberFormat="0" applyBorder="0" applyAlignment="0" applyProtection="0"/>
    <xf numFmtId="181" fontId="34" fillId="44" borderId="0" applyNumberFormat="0" applyBorder="0" applyAlignment="0" applyProtection="0"/>
    <xf numFmtId="0" fontId="35" fillId="44" borderId="0" applyNumberFormat="0" applyBorder="0" applyAlignment="0" applyProtection="0"/>
    <xf numFmtId="181" fontId="34" fillId="44" borderId="0" applyNumberFormat="0" applyBorder="0" applyAlignment="0" applyProtection="0"/>
    <xf numFmtId="181" fontId="34" fillId="44" borderId="0" applyNumberFormat="0" applyBorder="0" applyAlignment="0" applyProtection="0"/>
    <xf numFmtId="0" fontId="35" fillId="44" borderId="0" applyNumberFormat="0" applyBorder="0" applyAlignment="0" applyProtection="0"/>
    <xf numFmtId="181" fontId="34" fillId="44" borderId="0" applyNumberFormat="0" applyBorder="0" applyAlignment="0" applyProtection="0"/>
    <xf numFmtId="0" fontId="35" fillId="44" borderId="0" applyNumberFormat="0" applyBorder="0" applyAlignment="0" applyProtection="0"/>
    <xf numFmtId="181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181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38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38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181" fontId="34" fillId="46" borderId="0" applyNumberFormat="0" applyBorder="0" applyAlignment="0" applyProtection="0"/>
    <xf numFmtId="0" fontId="35" fillId="46" borderId="0" applyNumberFormat="0" applyBorder="0" applyAlignment="0" applyProtection="0"/>
    <xf numFmtId="181" fontId="34" fillId="46" borderId="0" applyNumberFormat="0" applyBorder="0" applyAlignment="0" applyProtection="0"/>
    <xf numFmtId="0" fontId="35" fillId="46" borderId="0" applyNumberFormat="0" applyBorder="0" applyAlignment="0" applyProtection="0"/>
    <xf numFmtId="181" fontId="34" fillId="46" borderId="0" applyNumberFormat="0" applyBorder="0" applyAlignment="0" applyProtection="0"/>
    <xf numFmtId="181" fontId="34" fillId="46" borderId="0" applyNumberFormat="0" applyBorder="0" applyAlignment="0" applyProtection="0"/>
    <xf numFmtId="0" fontId="35" fillId="46" borderId="0" applyNumberFormat="0" applyBorder="0" applyAlignment="0" applyProtection="0"/>
    <xf numFmtId="181" fontId="34" fillId="46" borderId="0" applyNumberFormat="0" applyBorder="0" applyAlignment="0" applyProtection="0"/>
    <xf numFmtId="0" fontId="35" fillId="46" borderId="0" applyNumberFormat="0" applyBorder="0" applyAlignment="0" applyProtection="0"/>
    <xf numFmtId="181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181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7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7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181" fontId="34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45" borderId="0" applyNumberFormat="0" applyBorder="0" applyAlignment="0" applyProtection="0"/>
    <xf numFmtId="181" fontId="34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181" fontId="34" fillId="39" borderId="0" applyNumberFormat="0" applyBorder="0" applyAlignment="0" applyProtection="0"/>
    <xf numFmtId="0" fontId="35" fillId="39" borderId="0" applyNumberFormat="0" applyBorder="0" applyAlignment="0" applyProtection="0"/>
    <xf numFmtId="181" fontId="34" fillId="39" borderId="0" applyNumberFormat="0" applyBorder="0" applyAlignment="0" applyProtection="0"/>
    <xf numFmtId="0" fontId="35" fillId="39" borderId="0" applyNumberFormat="0" applyBorder="0" applyAlignment="0" applyProtection="0"/>
    <xf numFmtId="181" fontId="34" fillId="39" borderId="0" applyNumberFormat="0" applyBorder="0" applyAlignment="0" applyProtection="0"/>
    <xf numFmtId="181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81" fontId="34" fillId="39" borderId="0" applyNumberFormat="0" applyBorder="0" applyAlignment="0" applyProtection="0"/>
    <xf numFmtId="181" fontId="34" fillId="39" borderId="0" applyNumberFormat="0" applyBorder="0" applyAlignment="0" applyProtection="0"/>
    <xf numFmtId="181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9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9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181" fontId="34" fillId="48" borderId="0" applyNumberFormat="0" applyBorder="0" applyAlignment="0" applyProtection="0"/>
    <xf numFmtId="0" fontId="35" fillId="48" borderId="0" applyNumberFormat="0" applyBorder="0" applyAlignment="0" applyProtection="0"/>
    <xf numFmtId="181" fontId="34" fillId="48" borderId="0" applyNumberFormat="0" applyBorder="0" applyAlignment="0" applyProtection="0"/>
    <xf numFmtId="0" fontId="35" fillId="48" borderId="0" applyNumberFormat="0" applyBorder="0" applyAlignment="0" applyProtection="0"/>
    <xf numFmtId="181" fontId="34" fillId="48" borderId="0" applyNumberFormat="0" applyBorder="0" applyAlignment="0" applyProtection="0"/>
    <xf numFmtId="181" fontId="34" fillId="48" borderId="0" applyNumberFormat="0" applyBorder="0" applyAlignment="0" applyProtection="0"/>
    <xf numFmtId="0" fontId="35" fillId="48" borderId="0" applyNumberFormat="0" applyBorder="0" applyAlignment="0" applyProtection="0"/>
    <xf numFmtId="181" fontId="34" fillId="48" borderId="0" applyNumberFormat="0" applyBorder="0" applyAlignment="0" applyProtection="0"/>
    <xf numFmtId="0" fontId="35" fillId="48" borderId="0" applyNumberFormat="0" applyBorder="0" applyAlignment="0" applyProtection="0"/>
    <xf numFmtId="181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81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5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5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181" fontId="34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2" borderId="0" applyNumberFormat="0" applyBorder="0" applyAlignment="0" applyProtection="0"/>
    <xf numFmtId="181" fontId="34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7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7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181" fontId="34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45" borderId="0" applyNumberFormat="0" applyBorder="0" applyAlignment="0" applyProtection="0"/>
    <xf numFmtId="181" fontId="34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81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1" borderId="0" applyNumberFormat="0" applyBorder="0" applyAlignment="0" applyProtection="0"/>
    <xf numFmtId="181" fontId="34" fillId="51" borderId="0" applyNumberFormat="0" applyBorder="0" applyAlignment="0" applyProtection="0"/>
    <xf numFmtId="0" fontId="35" fillId="51" borderId="0" applyNumberFormat="0" applyBorder="0" applyAlignment="0" applyProtection="0"/>
    <xf numFmtId="181" fontId="34" fillId="51" borderId="0" applyNumberFormat="0" applyBorder="0" applyAlignment="0" applyProtection="0"/>
    <xf numFmtId="0" fontId="35" fillId="51" borderId="0" applyNumberFormat="0" applyBorder="0" applyAlignment="0" applyProtection="0"/>
    <xf numFmtId="181" fontId="34" fillId="51" borderId="0" applyNumberFormat="0" applyBorder="0" applyAlignment="0" applyProtection="0"/>
    <xf numFmtId="181" fontId="34" fillId="51" borderId="0" applyNumberFormat="0" applyBorder="0" applyAlignment="0" applyProtection="0"/>
    <xf numFmtId="0" fontId="35" fillId="51" borderId="0" applyNumberFormat="0" applyBorder="0" applyAlignment="0" applyProtection="0"/>
    <xf numFmtId="181" fontId="34" fillId="51" borderId="0" applyNumberFormat="0" applyBorder="0" applyAlignment="0" applyProtection="0"/>
    <xf numFmtId="0" fontId="35" fillId="51" borderId="0" applyNumberFormat="0" applyBorder="0" applyAlignment="0" applyProtection="0"/>
    <xf numFmtId="181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181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47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2" fillId="14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0" fontId="37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0" fontId="37" fillId="52" borderId="0" applyNumberFormat="0" applyBorder="0" applyAlignment="0" applyProtection="0"/>
    <xf numFmtId="181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181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2" fillId="18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181" fontId="36" fillId="39" borderId="0" applyNumberFormat="0" applyBorder="0" applyAlignment="0" applyProtection="0"/>
    <xf numFmtId="181" fontId="36" fillId="39" borderId="0" applyNumberFormat="0" applyBorder="0" applyAlignment="0" applyProtection="0"/>
    <xf numFmtId="0" fontId="37" fillId="39" borderId="0" applyNumberFormat="0" applyBorder="0" applyAlignment="0" applyProtection="0"/>
    <xf numFmtId="181" fontId="36" fillId="39" borderId="0" applyNumberFormat="0" applyBorder="0" applyAlignment="0" applyProtection="0"/>
    <xf numFmtId="181" fontId="36" fillId="39" borderId="0" applyNumberFormat="0" applyBorder="0" applyAlignment="0" applyProtection="0"/>
    <xf numFmtId="181" fontId="36" fillId="39" borderId="0" applyNumberFormat="0" applyBorder="0" applyAlignment="0" applyProtection="0"/>
    <xf numFmtId="181" fontId="36" fillId="39" borderId="0" applyNumberFormat="0" applyBorder="0" applyAlignment="0" applyProtection="0"/>
    <xf numFmtId="0" fontId="37" fillId="39" borderId="0" applyNumberFormat="0" applyBorder="0" applyAlignment="0" applyProtection="0"/>
    <xf numFmtId="181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181" fontId="36" fillId="39" borderId="0" applyNumberFormat="0" applyBorder="0" applyAlignment="0" applyProtection="0"/>
    <xf numFmtId="181" fontId="36" fillId="39" borderId="0" applyNumberFormat="0" applyBorder="0" applyAlignment="0" applyProtection="0"/>
    <xf numFmtId="181" fontId="36" fillId="39" borderId="0" applyNumberFormat="0" applyBorder="0" applyAlignment="0" applyProtection="0"/>
    <xf numFmtId="181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9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2" fillId="22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0" fontId="37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0" fontId="37" fillId="48" borderId="0" applyNumberFormat="0" applyBorder="0" applyAlignment="0" applyProtection="0"/>
    <xf numFmtId="181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81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0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2" fillId="26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0" fontId="37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0" fontId="37" fillId="53" borderId="0" applyNumberFormat="0" applyBorder="0" applyAlignment="0" applyProtection="0"/>
    <xf numFmtId="181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81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4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2" fillId="30" borderId="0" applyNumberFormat="0" applyBorder="0" applyAlignment="0" applyProtection="0"/>
    <xf numFmtId="0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0" fontId="37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0" fontId="37" fillId="54" borderId="0" applyNumberFormat="0" applyBorder="0" applyAlignment="0" applyProtection="0"/>
    <xf numFmtId="181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81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4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2" fillId="34" borderId="0" applyNumberFormat="0" applyBorder="0" applyAlignment="0" applyProtection="0"/>
    <xf numFmtId="0" fontId="36" fillId="55" borderId="0" applyNumberFormat="0" applyBorder="0" applyAlignment="0" applyProtection="0"/>
    <xf numFmtId="0" fontId="37" fillId="55" borderId="0" applyNumberFormat="0" applyBorder="0" applyAlignment="0" applyProtection="0"/>
    <xf numFmtId="0" fontId="36" fillId="55" borderId="0" applyNumberFormat="0" applyBorder="0" applyAlignment="0" applyProtection="0"/>
    <xf numFmtId="181" fontId="36" fillId="55" borderId="0" applyNumberFormat="0" applyBorder="0" applyAlignment="0" applyProtection="0"/>
    <xf numFmtId="181" fontId="36" fillId="55" borderId="0" applyNumberFormat="0" applyBorder="0" applyAlignment="0" applyProtection="0"/>
    <xf numFmtId="0" fontId="37" fillId="55" borderId="0" applyNumberFormat="0" applyBorder="0" applyAlignment="0" applyProtection="0"/>
    <xf numFmtId="181" fontId="36" fillId="55" borderId="0" applyNumberFormat="0" applyBorder="0" applyAlignment="0" applyProtection="0"/>
    <xf numFmtId="181" fontId="36" fillId="55" borderId="0" applyNumberFormat="0" applyBorder="0" applyAlignment="0" applyProtection="0"/>
    <xf numFmtId="181" fontId="36" fillId="55" borderId="0" applyNumberFormat="0" applyBorder="0" applyAlignment="0" applyProtection="0"/>
    <xf numFmtId="181" fontId="36" fillId="55" borderId="0" applyNumberFormat="0" applyBorder="0" applyAlignment="0" applyProtection="0"/>
    <xf numFmtId="0" fontId="37" fillId="55" borderId="0" applyNumberFormat="0" applyBorder="0" applyAlignment="0" applyProtection="0"/>
    <xf numFmtId="181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6" fillId="52" borderId="0" applyNumberFormat="0" applyBorder="0" applyAlignment="0" applyProtection="0"/>
    <xf numFmtId="0" fontId="36" fillId="39" borderId="0" applyNumberFormat="0" applyBorder="0" applyAlignment="0" applyProtection="0"/>
    <xf numFmtId="0" fontId="36" fillId="48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6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2" fillId="11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0" fontId="36" fillId="60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0" fontId="36" fillId="60" borderId="0" applyNumberFormat="0" applyBorder="0" applyAlignment="0" applyProtection="0"/>
    <xf numFmtId="181" fontId="36" fillId="59" borderId="0" applyNumberFormat="0" applyBorder="0" applyAlignment="0" applyProtection="0"/>
    <xf numFmtId="181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7" fillId="5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3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2" fillId="15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0" fontId="36" fillId="65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0" fontId="36" fillId="65" borderId="0" applyNumberFormat="0" applyBorder="0" applyAlignment="0" applyProtection="0"/>
    <xf numFmtId="181" fontId="36" fillId="64" borderId="0" applyNumberFormat="0" applyBorder="0" applyAlignment="0" applyProtection="0"/>
    <xf numFmtId="181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64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6" fillId="6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6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2" fillId="19" borderId="0" applyNumberFormat="0" applyBorder="0" applyAlignment="0" applyProtection="0"/>
    <xf numFmtId="0" fontId="36" fillId="49" borderId="0" applyNumberFormat="0" applyBorder="0" applyAlignment="0" applyProtection="0"/>
    <xf numFmtId="0" fontId="36" fillId="63" borderId="0" applyNumberFormat="0" applyBorder="0" applyAlignment="0" applyProtection="0"/>
    <xf numFmtId="0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0" fontId="36" fillId="63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0" fontId="36" fillId="63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63" borderId="0" applyNumberFormat="0" applyBorder="0" applyAlignment="0" applyProtection="0"/>
    <xf numFmtId="0" fontId="36" fillId="4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7" fillId="49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6" fillId="6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6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2" fillId="23" borderId="0" applyNumberFormat="0" applyBorder="0" applyAlignment="0" applyProtection="0"/>
    <xf numFmtId="0" fontId="36" fillId="53" borderId="0" applyNumberFormat="0" applyBorder="0" applyAlignment="0" applyProtection="0"/>
    <xf numFmtId="0" fontId="36" fillId="69" borderId="0" applyNumberFormat="0" applyBorder="0" applyAlignment="0" applyProtection="0"/>
    <xf numFmtId="0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0" fontId="36" fillId="69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0" fontId="36" fillId="69" borderId="0" applyNumberFormat="0" applyBorder="0" applyAlignment="0" applyProtection="0"/>
    <xf numFmtId="181" fontId="36" fillId="53" borderId="0" applyNumberFormat="0" applyBorder="0" applyAlignment="0" applyProtection="0"/>
    <xf numFmtId="181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69" borderId="0" applyNumberFormat="0" applyBorder="0" applyAlignment="0" applyProtection="0"/>
    <xf numFmtId="0" fontId="36" fillId="53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7" fillId="5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70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2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70" borderId="0" applyNumberFormat="0" applyBorder="0" applyAlignment="0" applyProtection="0"/>
    <xf numFmtId="0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0" fontId="36" fillId="70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0" fontId="36" fillId="70" borderId="0" applyNumberFormat="0" applyBorder="0" applyAlignment="0" applyProtection="0"/>
    <xf numFmtId="181" fontId="36" fillId="54" borderId="0" applyNumberFormat="0" applyBorder="0" applyAlignment="0" applyProtection="0"/>
    <xf numFmtId="181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70" borderId="0" applyNumberFormat="0" applyBorder="0" applyAlignment="0" applyProtection="0"/>
    <xf numFmtId="0" fontId="36" fillId="54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7" fillId="54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72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4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2" fillId="31" borderId="0" applyNumberFormat="0" applyBorder="0" applyAlignment="0" applyProtection="0"/>
    <xf numFmtId="0" fontId="36" fillId="73" borderId="0" applyNumberFormat="0" applyBorder="0" applyAlignment="0" applyProtection="0"/>
    <xf numFmtId="0" fontId="36" fillId="74" borderId="0" applyNumberFormat="0" applyBorder="0" applyAlignment="0" applyProtection="0"/>
    <xf numFmtId="0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0" fontId="36" fillId="74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0" fontId="36" fillId="74" borderId="0" applyNumberFormat="0" applyBorder="0" applyAlignment="0" applyProtection="0"/>
    <xf numFmtId="181" fontId="36" fillId="73" borderId="0" applyNumberFormat="0" applyBorder="0" applyAlignment="0" applyProtection="0"/>
    <xf numFmtId="181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4" borderId="0" applyNumberFormat="0" applyBorder="0" applyAlignment="0" applyProtection="0"/>
    <xf numFmtId="0" fontId="36" fillId="73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7" fillId="73" borderId="0" applyNumberFormat="0" applyBorder="0" applyAlignment="0" applyProtection="0"/>
    <xf numFmtId="0" fontId="38" fillId="75" borderId="0" applyNumberFormat="0" applyBorder="0" applyAlignment="0" applyProtection="0"/>
    <xf numFmtId="0" fontId="3" fillId="76" borderId="8" applyBorder="0"/>
    <xf numFmtId="0" fontId="3" fillId="76" borderId="8" applyBorder="0"/>
    <xf numFmtId="0" fontId="3" fillId="76" borderId="8" applyBorder="0"/>
    <xf numFmtId="181" fontId="39" fillId="38" borderId="0" applyNumberFormat="0" applyBorder="0" applyAlignment="0" applyProtection="0"/>
    <xf numFmtId="0" fontId="24" fillId="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0" fillId="62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24" fillId="5" borderId="0" applyNumberFormat="0" applyBorder="0" applyAlignment="0" applyProtection="0"/>
    <xf numFmtId="0" fontId="39" fillId="38" borderId="0" applyNumberFormat="0" applyBorder="0" applyAlignment="0" applyProtection="0"/>
    <xf numFmtId="0" fontId="41" fillId="38" borderId="0" applyNumberFormat="0" applyBorder="0" applyAlignment="0" applyProtection="0"/>
    <xf numFmtId="0" fontId="39" fillId="38" borderId="0" applyNumberFormat="0" applyBorder="0" applyAlignment="0" applyProtection="0"/>
    <xf numFmtId="181" fontId="39" fillId="38" borderId="0" applyNumberFormat="0" applyBorder="0" applyAlignment="0" applyProtection="0"/>
    <xf numFmtId="181" fontId="39" fillId="38" borderId="0" applyNumberFormat="0" applyBorder="0" applyAlignment="0" applyProtection="0"/>
    <xf numFmtId="0" fontId="41" fillId="38" borderId="0" applyNumberFormat="0" applyBorder="0" applyAlignment="0" applyProtection="0"/>
    <xf numFmtId="181" fontId="39" fillId="38" borderId="0" applyNumberFormat="0" applyBorder="0" applyAlignment="0" applyProtection="0"/>
    <xf numFmtId="181" fontId="39" fillId="38" borderId="0" applyNumberFormat="0" applyBorder="0" applyAlignment="0" applyProtection="0"/>
    <xf numFmtId="181" fontId="39" fillId="38" borderId="0" applyNumberFormat="0" applyBorder="0" applyAlignment="0" applyProtection="0"/>
    <xf numFmtId="181" fontId="39" fillId="38" borderId="0" applyNumberFormat="0" applyBorder="0" applyAlignment="0" applyProtection="0"/>
    <xf numFmtId="0" fontId="41" fillId="38" borderId="0" applyNumberFormat="0" applyBorder="0" applyAlignment="0" applyProtection="0"/>
    <xf numFmtId="181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1" fillId="38" borderId="0" applyNumberFormat="0" applyBorder="0" applyAlignment="0" applyProtection="0"/>
    <xf numFmtId="0" fontId="39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3" fontId="38" fillId="77" borderId="0" applyNumberFormat="0" applyBorder="0" applyAlignment="0" applyProtection="0"/>
    <xf numFmtId="0" fontId="42" fillId="40" borderId="0" applyNumberFormat="0" applyBorder="0" applyAlignment="0" applyProtection="0"/>
    <xf numFmtId="181" fontId="43" fillId="50" borderId="18" applyNumberFormat="0" applyAlignment="0" applyProtection="0"/>
    <xf numFmtId="0" fontId="43" fillId="50" borderId="18" applyNumberFormat="0" applyAlignment="0" applyProtection="0"/>
    <xf numFmtId="0" fontId="44" fillId="78" borderId="18" applyNumberFormat="0" applyAlignment="0" applyProtection="0"/>
    <xf numFmtId="0" fontId="43" fillId="50" borderId="18" applyNumberFormat="0" applyAlignment="0" applyProtection="0"/>
    <xf numFmtId="0" fontId="43" fillId="50" borderId="18" applyNumberFormat="0" applyAlignment="0" applyProtection="0"/>
    <xf numFmtId="0" fontId="43" fillId="50" borderId="18" applyNumberFormat="0" applyAlignment="0" applyProtection="0"/>
    <xf numFmtId="0" fontId="28" fillId="8" borderId="12" applyNumberFormat="0" applyAlignment="0" applyProtection="0"/>
    <xf numFmtId="0" fontId="43" fillId="50" borderId="18" applyNumberFormat="0" applyAlignment="0" applyProtection="0"/>
    <xf numFmtId="0" fontId="45" fillId="50" borderId="18" applyNumberFormat="0" applyAlignment="0" applyProtection="0"/>
    <xf numFmtId="0" fontId="43" fillId="50" borderId="18" applyNumberFormat="0" applyAlignment="0" applyProtection="0"/>
    <xf numFmtId="181" fontId="43" fillId="50" borderId="18" applyNumberFormat="0" applyAlignment="0" applyProtection="0"/>
    <xf numFmtId="181" fontId="43" fillId="50" borderId="18" applyNumberFormat="0" applyAlignment="0" applyProtection="0"/>
    <xf numFmtId="0" fontId="45" fillId="50" borderId="18" applyNumberFormat="0" applyAlignment="0" applyProtection="0"/>
    <xf numFmtId="181" fontId="43" fillId="50" borderId="18" applyNumberFormat="0" applyAlignment="0" applyProtection="0"/>
    <xf numFmtId="181" fontId="43" fillId="50" borderId="18" applyNumberFormat="0" applyAlignment="0" applyProtection="0"/>
    <xf numFmtId="181" fontId="43" fillId="50" borderId="18" applyNumberFormat="0" applyAlignment="0" applyProtection="0"/>
    <xf numFmtId="181" fontId="43" fillId="50" borderId="18" applyNumberFormat="0" applyAlignment="0" applyProtection="0"/>
    <xf numFmtId="0" fontId="45" fillId="50" borderId="18" applyNumberFormat="0" applyAlignment="0" applyProtection="0"/>
    <xf numFmtId="181" fontId="43" fillId="50" borderId="18" applyNumberFormat="0" applyAlignment="0" applyProtection="0"/>
    <xf numFmtId="0" fontId="43" fillId="50" borderId="18" applyNumberFormat="0" applyAlignment="0" applyProtection="0"/>
    <xf numFmtId="0" fontId="43" fillId="50" borderId="18" applyNumberFormat="0" applyAlignment="0" applyProtection="0"/>
    <xf numFmtId="0" fontId="45" fillId="50" borderId="18" applyNumberFormat="0" applyAlignment="0" applyProtection="0"/>
    <xf numFmtId="0" fontId="43" fillId="50" borderId="18" applyNumberFormat="0" applyAlignment="0" applyProtection="0"/>
    <xf numFmtId="0" fontId="45" fillId="50" borderId="18" applyNumberFormat="0" applyAlignment="0" applyProtection="0"/>
    <xf numFmtId="0" fontId="45" fillId="50" borderId="18" applyNumberFormat="0" applyAlignment="0" applyProtection="0"/>
    <xf numFmtId="0" fontId="45" fillId="50" borderId="18" applyNumberFormat="0" applyAlignment="0" applyProtection="0"/>
    <xf numFmtId="0" fontId="43" fillId="50" borderId="18" applyNumberFormat="0" applyAlignment="0" applyProtection="0"/>
    <xf numFmtId="0" fontId="46" fillId="79" borderId="19" applyNumberFormat="0" applyAlignment="0" applyProtection="0"/>
    <xf numFmtId="0" fontId="47" fillId="0" borderId="20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1" fontId="46" fillId="79" borderId="19" applyNumberFormat="0" applyAlignment="0" applyProtection="0"/>
    <xf numFmtId="0" fontId="46" fillId="79" borderId="19" applyNumberFormat="0" applyAlignment="0" applyProtection="0"/>
    <xf numFmtId="0" fontId="46" fillId="63" borderId="19" applyNumberFormat="0" applyAlignment="0" applyProtection="0"/>
    <xf numFmtId="0" fontId="46" fillId="79" borderId="19" applyNumberFormat="0" applyAlignment="0" applyProtection="0"/>
    <xf numFmtId="0" fontId="46" fillId="79" borderId="19" applyNumberFormat="0" applyAlignment="0" applyProtection="0"/>
    <xf numFmtId="0" fontId="46" fillId="79" borderId="19" applyNumberFormat="0" applyAlignment="0" applyProtection="0"/>
    <xf numFmtId="0" fontId="30" fillId="9" borderId="15" applyNumberFormat="0" applyAlignment="0" applyProtection="0"/>
    <xf numFmtId="0" fontId="46" fillId="79" borderId="19" applyNumberFormat="0" applyAlignment="0" applyProtection="0"/>
    <xf numFmtId="0" fontId="48" fillId="79" borderId="19" applyNumberFormat="0" applyAlignment="0" applyProtection="0"/>
    <xf numFmtId="0" fontId="46" fillId="79" borderId="19" applyNumberFormat="0" applyAlignment="0" applyProtection="0"/>
    <xf numFmtId="181" fontId="46" fillId="79" borderId="19" applyNumberFormat="0" applyAlignment="0" applyProtection="0"/>
    <xf numFmtId="181" fontId="46" fillId="79" borderId="19" applyNumberFormat="0" applyAlignment="0" applyProtection="0"/>
    <xf numFmtId="0" fontId="48" fillId="79" borderId="19" applyNumberFormat="0" applyAlignment="0" applyProtection="0"/>
    <xf numFmtId="181" fontId="46" fillId="79" borderId="19" applyNumberFormat="0" applyAlignment="0" applyProtection="0"/>
    <xf numFmtId="181" fontId="46" fillId="79" borderId="19" applyNumberFormat="0" applyAlignment="0" applyProtection="0"/>
    <xf numFmtId="181" fontId="46" fillId="79" borderId="19" applyNumberFormat="0" applyAlignment="0" applyProtection="0"/>
    <xf numFmtId="181" fontId="46" fillId="79" borderId="19" applyNumberFormat="0" applyAlignment="0" applyProtection="0"/>
    <xf numFmtId="0" fontId="48" fillId="79" borderId="19" applyNumberFormat="0" applyAlignment="0" applyProtection="0"/>
    <xf numFmtId="181" fontId="46" fillId="79" borderId="19" applyNumberFormat="0" applyAlignment="0" applyProtection="0"/>
    <xf numFmtId="0" fontId="46" fillId="79" borderId="19" applyNumberFormat="0" applyAlignment="0" applyProtection="0"/>
    <xf numFmtId="0" fontId="46" fillId="79" borderId="19" applyNumberFormat="0" applyAlignment="0" applyProtection="0"/>
    <xf numFmtId="0" fontId="48" fillId="79" borderId="19" applyNumberFormat="0" applyAlignment="0" applyProtection="0"/>
    <xf numFmtId="0" fontId="46" fillId="79" borderId="19" applyNumberFormat="0" applyAlignment="0" applyProtection="0"/>
    <xf numFmtId="0" fontId="48" fillId="79" borderId="19" applyNumberFormat="0" applyAlignment="0" applyProtection="0"/>
    <xf numFmtId="0" fontId="48" fillId="79" borderId="19" applyNumberFormat="0" applyAlignment="0" applyProtection="0"/>
    <xf numFmtId="0" fontId="48" fillId="79" borderId="19" applyNumberFormat="0" applyAlignment="0" applyProtection="0"/>
    <xf numFmtId="0" fontId="33" fillId="0" borderId="0" applyNumberFormat="0" applyFill="0" applyBorder="0" applyProtection="0">
      <alignment horizontal="center" wrapText="1"/>
    </xf>
    <xf numFmtId="4" fontId="38" fillId="80" borderId="21" applyNumberFormat="0" applyProtection="0">
      <alignment horizontal="right" wrapText="1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38" fontId="33" fillId="0" borderId="0">
      <alignment horizontal="right"/>
    </xf>
    <xf numFmtId="182" fontId="33" fillId="0" borderId="0">
      <alignment horizontal="right"/>
    </xf>
    <xf numFmtId="183" fontId="33" fillId="0" borderId="0">
      <alignment horizontal="right"/>
    </xf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 applyFont="0" applyFill="0" applyBorder="0" applyAlignment="0" applyProtection="0"/>
    <xf numFmtId="3" fontId="3" fillId="0" borderId="0"/>
    <xf numFmtId="0" fontId="54" fillId="0" borderId="22" applyBorder="0" applyProtection="0"/>
    <xf numFmtId="0" fontId="3" fillId="0" borderId="23" applyBorder="0"/>
    <xf numFmtId="0" fontId="3" fillId="0" borderId="23" applyBorder="0"/>
    <xf numFmtId="0" fontId="3" fillId="0" borderId="23" applyBorder="0"/>
    <xf numFmtId="0" fontId="3" fillId="0" borderId="23" applyBorder="0"/>
    <xf numFmtId="0" fontId="3" fillId="0" borderId="23" applyBorder="0"/>
    <xf numFmtId="0" fontId="3" fillId="0" borderId="23" applyBorder="0"/>
    <xf numFmtId="0" fontId="3" fillId="0" borderId="23" applyBorder="0"/>
    <xf numFmtId="0" fontId="3" fillId="0" borderId="23" applyBorder="0"/>
    <xf numFmtId="0" fontId="3" fillId="0" borderId="23" applyBorder="0"/>
    <xf numFmtId="0" fontId="3" fillId="0" borderId="23" applyBorder="0"/>
    <xf numFmtId="181" fontId="3" fillId="0" borderId="23" applyBorder="0"/>
    <xf numFmtId="181" fontId="3" fillId="0" borderId="23" applyBorder="0"/>
    <xf numFmtId="0" fontId="3" fillId="0" borderId="23" applyBorder="0"/>
    <xf numFmtId="181" fontId="3" fillId="0" borderId="23" applyBorder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3" fillId="0" borderId="0">
      <alignment horizontal="right"/>
    </xf>
    <xf numFmtId="175" fontId="33" fillId="0" borderId="0">
      <alignment horizontal="right"/>
    </xf>
    <xf numFmtId="42" fontId="3" fillId="0" borderId="0"/>
    <xf numFmtId="42" fontId="3" fillId="0" borderId="0"/>
    <xf numFmtId="42" fontId="3" fillId="0" borderId="0"/>
    <xf numFmtId="42" fontId="3" fillId="0" borderId="0"/>
    <xf numFmtId="42" fontId="3" fillId="0" borderId="0"/>
    <xf numFmtId="173" fontId="3" fillId="0" borderId="0" applyFont="0" applyFill="0" applyBorder="0" applyAlignment="0" applyProtection="0"/>
    <xf numFmtId="42" fontId="3" fillId="0" borderId="0"/>
    <xf numFmtId="15" fontId="56" fillId="0" borderId="0"/>
    <xf numFmtId="15" fontId="56" fillId="0" borderId="0"/>
    <xf numFmtId="15" fontId="56" fillId="0" borderId="0"/>
    <xf numFmtId="0" fontId="3" fillId="0" borderId="0" applyFont="0" applyFill="0" applyBorder="0" applyAlignment="0" applyProtection="0"/>
    <xf numFmtId="15" fontId="56" fillId="0" borderId="0"/>
    <xf numFmtId="184" fontId="57" fillId="0" borderId="0" applyFont="0" applyFill="0" applyBorder="0" applyAlignment="0" applyProtection="0">
      <alignment vertical="top"/>
    </xf>
    <xf numFmtId="184" fontId="57" fillId="0" borderId="0" applyFont="0" applyFill="0" applyBorder="0" applyAlignment="0" applyProtection="0">
      <alignment vertical="top"/>
    </xf>
    <xf numFmtId="184" fontId="57" fillId="0" borderId="0" applyFont="0" applyFill="0" applyBorder="0" applyAlignment="0" applyProtection="0">
      <alignment vertical="top"/>
    </xf>
    <xf numFmtId="185" fontId="58" fillId="0" borderId="0" applyFont="0" applyFill="0" applyBorder="0" applyAlignment="0" applyProtection="0"/>
    <xf numFmtId="0" fontId="59" fillId="75" borderId="0" applyNumberFormat="0" applyBorder="0" applyAlignment="0" applyProtection="0"/>
    <xf numFmtId="16" fontId="33" fillId="0" borderId="0">
      <alignment horizontal="right"/>
    </xf>
    <xf numFmtId="15" fontId="33" fillId="0" borderId="0">
      <alignment horizontal="right"/>
    </xf>
    <xf numFmtId="0" fontId="60" fillId="81" borderId="0" applyNumberFormat="0" applyBorder="0" applyAlignment="0" applyProtection="0"/>
    <xf numFmtId="0" fontId="60" fillId="82" borderId="0" applyNumberFormat="0" applyBorder="0" applyAlignment="0" applyProtection="0"/>
    <xf numFmtId="0" fontId="60" fillId="83" borderId="0" applyNumberFormat="0" applyBorder="0" applyAlignment="0" applyProtection="0"/>
    <xf numFmtId="0" fontId="61" fillId="0" borderId="0" applyNumberFormat="0" applyFill="0" applyBorder="0" applyAlignment="0" applyProtection="0"/>
    <xf numFmtId="0" fontId="36" fillId="59" borderId="0" applyNumberFormat="0" applyBorder="0" applyAlignment="0" applyProtection="0"/>
    <xf numFmtId="0" fontId="36" fillId="64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73" borderId="0" applyNumberFormat="0" applyBorder="0" applyAlignment="0" applyProtection="0"/>
    <xf numFmtId="0" fontId="62" fillId="46" borderId="18" applyNumberFormat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7" fontId="35" fillId="0" borderId="0" applyFont="0" applyFill="0" applyBorder="0" applyProtection="0">
      <alignment vertical="top"/>
    </xf>
    <xf numFmtId="187" fontId="35" fillId="0" borderId="0" applyFont="0" applyFill="0" applyBorder="0" applyProtection="0">
      <alignment vertical="top"/>
    </xf>
    <xf numFmtId="2" fontId="3" fillId="0" borderId="0" applyFont="0" applyFill="0" applyBorder="0" applyAlignment="0" applyProtection="0"/>
    <xf numFmtId="181" fontId="42" fillId="40" borderId="0" applyNumberFormat="0" applyBorder="0" applyAlignment="0" applyProtection="0"/>
    <xf numFmtId="0" fontId="23" fillId="44" borderId="0" applyNumberFormat="0" applyBorder="0" applyAlignment="0" applyProtection="0"/>
    <xf numFmtId="181" fontId="42" fillId="40" borderId="0" applyNumberFormat="0" applyBorder="0" applyAlignment="0" applyProtection="0"/>
    <xf numFmtId="0" fontId="23" fillId="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8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4" borderId="0" applyNumberFormat="0" applyBorder="0" applyAlignment="0" applyProtection="0"/>
    <xf numFmtId="0" fontId="42" fillId="40" borderId="0" applyNumberFormat="0" applyBorder="0" applyAlignment="0" applyProtection="0"/>
    <xf numFmtId="0" fontId="65" fillId="40" borderId="0" applyNumberFormat="0" applyBorder="0" applyAlignment="0" applyProtection="0"/>
    <xf numFmtId="0" fontId="42" fillId="40" borderId="0" applyNumberFormat="0" applyBorder="0" applyAlignment="0" applyProtection="0"/>
    <xf numFmtId="181" fontId="42" fillId="40" borderId="0" applyNumberFormat="0" applyBorder="0" applyAlignment="0" applyProtection="0"/>
    <xf numFmtId="181" fontId="42" fillId="40" borderId="0" applyNumberFormat="0" applyBorder="0" applyAlignment="0" applyProtection="0"/>
    <xf numFmtId="0" fontId="65" fillId="40" borderId="0" applyNumberFormat="0" applyBorder="0" applyAlignment="0" applyProtection="0"/>
    <xf numFmtId="181" fontId="42" fillId="40" borderId="0" applyNumberFormat="0" applyBorder="0" applyAlignment="0" applyProtection="0"/>
    <xf numFmtId="181" fontId="42" fillId="40" borderId="0" applyNumberFormat="0" applyBorder="0" applyAlignment="0" applyProtection="0"/>
    <xf numFmtId="181" fontId="42" fillId="40" borderId="0" applyNumberFormat="0" applyBorder="0" applyAlignment="0" applyProtection="0"/>
    <xf numFmtId="181" fontId="42" fillId="40" borderId="0" applyNumberFormat="0" applyBorder="0" applyAlignment="0" applyProtection="0"/>
    <xf numFmtId="0" fontId="65" fillId="40" borderId="0" applyNumberFormat="0" applyBorder="0" applyAlignment="0" applyProtection="0"/>
    <xf numFmtId="181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65" fillId="40" borderId="0" applyNumberFormat="0" applyBorder="0" applyAlignment="0" applyProtection="0"/>
    <xf numFmtId="0" fontId="42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5" fillId="76" borderId="24">
      <alignment vertical="top" wrapText="1"/>
    </xf>
    <xf numFmtId="4" fontId="66" fillId="77" borderId="0" applyNumberFormat="0" applyFill="0" applyBorder="0" applyAlignment="0" applyProtection="0"/>
    <xf numFmtId="0" fontId="33" fillId="0" borderId="0" applyNumberFormat="0" applyFont="0" applyFill="0" applyBorder="0" applyProtection="0">
      <alignment horizontal="center" vertical="top" wrapText="1"/>
    </xf>
    <xf numFmtId="181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20" fillId="0" borderId="9" applyNumberFormat="0" applyFill="0" applyAlignment="0" applyProtection="0"/>
    <xf numFmtId="0" fontId="67" fillId="0" borderId="25" applyNumberFormat="0" applyFill="0" applyAlignment="0" applyProtection="0"/>
    <xf numFmtId="0" fontId="69" fillId="0" borderId="25" applyNumberFormat="0" applyFill="0" applyAlignment="0" applyProtection="0"/>
    <xf numFmtId="0" fontId="67" fillId="0" borderId="25" applyNumberFormat="0" applyFill="0" applyAlignment="0" applyProtection="0"/>
    <xf numFmtId="181" fontId="67" fillId="0" borderId="25" applyNumberFormat="0" applyFill="0" applyAlignment="0" applyProtection="0"/>
    <xf numFmtId="181" fontId="67" fillId="0" borderId="25" applyNumberFormat="0" applyFill="0" applyAlignment="0" applyProtection="0"/>
    <xf numFmtId="0" fontId="69" fillId="0" borderId="25" applyNumberFormat="0" applyFill="0" applyAlignment="0" applyProtection="0"/>
    <xf numFmtId="181" fontId="67" fillId="0" borderId="25" applyNumberFormat="0" applyFill="0" applyAlignment="0" applyProtection="0"/>
    <xf numFmtId="181" fontId="67" fillId="0" borderId="25" applyNumberFormat="0" applyFill="0" applyAlignment="0" applyProtection="0"/>
    <xf numFmtId="181" fontId="67" fillId="0" borderId="25" applyNumberFormat="0" applyFill="0" applyAlignment="0" applyProtection="0"/>
    <xf numFmtId="181" fontId="67" fillId="0" borderId="25" applyNumberFormat="0" applyFill="0" applyAlignment="0" applyProtection="0"/>
    <xf numFmtId="0" fontId="69" fillId="0" borderId="25" applyNumberFormat="0" applyFill="0" applyAlignment="0" applyProtection="0"/>
    <xf numFmtId="181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9" fillId="0" borderId="25" applyNumberFormat="0" applyFill="0" applyAlignment="0" applyProtection="0"/>
    <xf numFmtId="0" fontId="67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181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21" fillId="0" borderId="10" applyNumberFormat="0" applyFill="0" applyAlignment="0" applyProtection="0"/>
    <xf numFmtId="0" fontId="70" fillId="0" borderId="27" applyNumberFormat="0" applyFill="0" applyAlignment="0" applyProtection="0"/>
    <xf numFmtId="0" fontId="72" fillId="0" borderId="27" applyNumberFormat="0" applyFill="0" applyAlignment="0" applyProtection="0"/>
    <xf numFmtId="0" fontId="70" fillId="0" borderId="27" applyNumberFormat="0" applyFill="0" applyAlignment="0" applyProtection="0"/>
    <xf numFmtId="181" fontId="70" fillId="0" borderId="27" applyNumberFormat="0" applyFill="0" applyAlignment="0" applyProtection="0"/>
    <xf numFmtId="181" fontId="70" fillId="0" borderId="27" applyNumberFormat="0" applyFill="0" applyAlignment="0" applyProtection="0"/>
    <xf numFmtId="0" fontId="72" fillId="0" borderId="27" applyNumberFormat="0" applyFill="0" applyAlignment="0" applyProtection="0"/>
    <xf numFmtId="181" fontId="70" fillId="0" borderId="27" applyNumberFormat="0" applyFill="0" applyAlignment="0" applyProtection="0"/>
    <xf numFmtId="181" fontId="70" fillId="0" borderId="27" applyNumberFormat="0" applyFill="0" applyAlignment="0" applyProtection="0"/>
    <xf numFmtId="181" fontId="70" fillId="0" borderId="27" applyNumberFormat="0" applyFill="0" applyAlignment="0" applyProtection="0"/>
    <xf numFmtId="181" fontId="70" fillId="0" borderId="27" applyNumberFormat="0" applyFill="0" applyAlignment="0" applyProtection="0"/>
    <xf numFmtId="0" fontId="72" fillId="0" borderId="27" applyNumberFormat="0" applyFill="0" applyAlignment="0" applyProtection="0"/>
    <xf numFmtId="181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2" fillId="0" borderId="27" applyNumberFormat="0" applyFill="0" applyAlignment="0" applyProtection="0"/>
    <xf numFmtId="0" fontId="70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1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73" fillId="0" borderId="29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22" fillId="0" borderId="11" applyNumberFormat="0" applyFill="0" applyAlignment="0" applyProtection="0"/>
    <xf numFmtId="0" fontId="61" fillId="0" borderId="28" applyNumberFormat="0" applyFill="0" applyAlignment="0" applyProtection="0"/>
    <xf numFmtId="0" fontId="74" fillId="0" borderId="28" applyNumberFormat="0" applyFill="0" applyAlignment="0" applyProtection="0"/>
    <xf numFmtId="0" fontId="61" fillId="0" borderId="28" applyNumberFormat="0" applyFill="0" applyAlignment="0" applyProtection="0"/>
    <xf numFmtId="181" fontId="61" fillId="0" borderId="28" applyNumberFormat="0" applyFill="0" applyAlignment="0" applyProtection="0"/>
    <xf numFmtId="181" fontId="61" fillId="0" borderId="28" applyNumberFormat="0" applyFill="0" applyAlignment="0" applyProtection="0"/>
    <xf numFmtId="0" fontId="74" fillId="0" borderId="28" applyNumberFormat="0" applyFill="0" applyAlignment="0" applyProtection="0"/>
    <xf numFmtId="181" fontId="61" fillId="0" borderId="28" applyNumberFormat="0" applyFill="0" applyAlignment="0" applyProtection="0"/>
    <xf numFmtId="181" fontId="61" fillId="0" borderId="28" applyNumberFormat="0" applyFill="0" applyAlignment="0" applyProtection="0"/>
    <xf numFmtId="181" fontId="61" fillId="0" borderId="28" applyNumberFormat="0" applyFill="0" applyAlignment="0" applyProtection="0"/>
    <xf numFmtId="181" fontId="61" fillId="0" borderId="28" applyNumberFormat="0" applyFill="0" applyAlignment="0" applyProtection="0"/>
    <xf numFmtId="0" fontId="74" fillId="0" borderId="28" applyNumberFormat="0" applyFill="0" applyAlignment="0" applyProtection="0"/>
    <xf numFmtId="181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74" fillId="0" borderId="28" applyNumberFormat="0" applyFill="0" applyAlignment="0" applyProtection="0"/>
    <xf numFmtId="0" fontId="6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181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3" fillId="0" borderId="0"/>
    <xf numFmtId="0" fontId="3" fillId="0" borderId="0"/>
    <xf numFmtId="0" fontId="3" fillId="0" borderId="0"/>
    <xf numFmtId="0" fontId="5" fillId="0" borderId="0">
      <protection hidden="1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9" fillId="38" borderId="0" applyNumberFormat="0" applyBorder="0" applyAlignment="0" applyProtection="0"/>
    <xf numFmtId="181" fontId="62" fillId="46" borderId="18" applyNumberFormat="0" applyAlignment="0" applyProtection="0"/>
    <xf numFmtId="0" fontId="62" fillId="46" borderId="18" applyNumberFormat="0" applyAlignment="0" applyProtection="0"/>
    <xf numFmtId="0" fontId="78" fillId="72" borderId="18" applyNumberFormat="0" applyAlignment="0" applyProtection="0"/>
    <xf numFmtId="0" fontId="62" fillId="46" borderId="18" applyNumberFormat="0" applyAlignment="0" applyProtection="0"/>
    <xf numFmtId="0" fontId="62" fillId="46" borderId="18" applyNumberFormat="0" applyAlignment="0" applyProtection="0"/>
    <xf numFmtId="0" fontId="62" fillId="46" borderId="18" applyNumberFormat="0" applyAlignment="0" applyProtection="0"/>
    <xf numFmtId="0" fontId="26" fillId="7" borderId="12" applyNumberFormat="0" applyAlignment="0" applyProtection="0"/>
    <xf numFmtId="0" fontId="62" fillId="46" borderId="18" applyNumberFormat="0" applyAlignment="0" applyProtection="0"/>
    <xf numFmtId="0" fontId="79" fillId="46" borderId="18" applyNumberFormat="0" applyAlignment="0" applyProtection="0"/>
    <xf numFmtId="0" fontId="62" fillId="46" borderId="18" applyNumberFormat="0" applyAlignment="0" applyProtection="0"/>
    <xf numFmtId="181" fontId="62" fillId="46" borderId="18" applyNumberFormat="0" applyAlignment="0" applyProtection="0"/>
    <xf numFmtId="181" fontId="62" fillId="46" borderId="18" applyNumberFormat="0" applyAlignment="0" applyProtection="0"/>
    <xf numFmtId="0" fontId="79" fillId="46" borderId="18" applyNumberFormat="0" applyAlignment="0" applyProtection="0"/>
    <xf numFmtId="181" fontId="62" fillId="46" borderId="18" applyNumberFormat="0" applyAlignment="0" applyProtection="0"/>
    <xf numFmtId="181" fontId="62" fillId="46" borderId="18" applyNumberFormat="0" applyAlignment="0" applyProtection="0"/>
    <xf numFmtId="181" fontId="62" fillId="46" borderId="18" applyNumberFormat="0" applyAlignment="0" applyProtection="0"/>
    <xf numFmtId="181" fontId="62" fillId="46" borderId="18" applyNumberFormat="0" applyAlignment="0" applyProtection="0"/>
    <xf numFmtId="0" fontId="79" fillId="46" borderId="18" applyNumberFormat="0" applyAlignment="0" applyProtection="0"/>
    <xf numFmtId="181" fontId="62" fillId="46" borderId="18" applyNumberFormat="0" applyAlignment="0" applyProtection="0"/>
    <xf numFmtId="0" fontId="62" fillId="46" borderId="18" applyNumberFormat="0" applyAlignment="0" applyProtection="0"/>
    <xf numFmtId="0" fontId="62" fillId="46" borderId="18" applyNumberFormat="0" applyAlignment="0" applyProtection="0"/>
    <xf numFmtId="0" fontId="79" fillId="46" borderId="18" applyNumberFormat="0" applyAlignment="0" applyProtection="0"/>
    <xf numFmtId="0" fontId="62" fillId="46" borderId="18" applyNumberFormat="0" applyAlignment="0" applyProtection="0"/>
    <xf numFmtId="0" fontId="79" fillId="46" borderId="18" applyNumberFormat="0" applyAlignment="0" applyProtection="0"/>
    <xf numFmtId="0" fontId="79" fillId="46" borderId="18" applyNumberFormat="0" applyAlignment="0" applyProtection="0"/>
    <xf numFmtId="0" fontId="79" fillId="46" borderId="18" applyNumberFormat="0" applyAlignment="0" applyProtection="0"/>
    <xf numFmtId="0" fontId="3" fillId="0" borderId="30" applyNumberFormat="0">
      <alignment horizontal="left" wrapText="1"/>
      <protection locked="0"/>
    </xf>
    <xf numFmtId="0" fontId="3" fillId="0" borderId="30" applyNumberFormat="0">
      <alignment horizontal="left" wrapText="1"/>
      <protection locked="0"/>
    </xf>
    <xf numFmtId="0" fontId="3" fillId="0" borderId="30" applyNumberFormat="0">
      <alignment horizontal="left" wrapText="1"/>
      <protection locked="0"/>
    </xf>
    <xf numFmtId="38" fontId="80" fillId="0" borderId="0"/>
    <xf numFmtId="38" fontId="81" fillId="0" borderId="0"/>
    <xf numFmtId="38" fontId="82" fillId="0" borderId="0"/>
    <xf numFmtId="38" fontId="83" fillId="0" borderId="0"/>
    <xf numFmtId="0" fontId="84" fillId="0" borderId="0"/>
    <xf numFmtId="0" fontId="84" fillId="0" borderId="0"/>
    <xf numFmtId="188" fontId="33" fillId="0" borderId="0">
      <alignment horizontal="right"/>
    </xf>
    <xf numFmtId="189" fontId="33" fillId="0" borderId="0">
      <alignment horizontal="right"/>
    </xf>
    <xf numFmtId="0" fontId="3" fillId="85" borderId="30" applyNumberFormat="0" applyProtection="0">
      <alignment vertical="center" wrapText="1"/>
    </xf>
    <xf numFmtId="0" fontId="3" fillId="85" borderId="30" applyNumberFormat="0" applyProtection="0">
      <alignment vertical="center" wrapText="1"/>
    </xf>
    <xf numFmtId="0" fontId="3" fillId="85" borderId="30" applyNumberFormat="0" applyProtection="0">
      <alignment vertical="center" wrapText="1"/>
    </xf>
    <xf numFmtId="181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85" fillId="0" borderId="31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9" fillId="0" borderId="14" applyNumberFormat="0" applyFill="0" applyAlignment="0" applyProtection="0"/>
    <xf numFmtId="0" fontId="47" fillId="0" borderId="20" applyNumberFormat="0" applyFill="0" applyAlignment="0" applyProtection="0"/>
    <xf numFmtId="0" fontId="86" fillId="0" borderId="20" applyNumberFormat="0" applyFill="0" applyAlignment="0" applyProtection="0"/>
    <xf numFmtId="0" fontId="47" fillId="0" borderId="20" applyNumberFormat="0" applyFill="0" applyAlignment="0" applyProtection="0"/>
    <xf numFmtId="181" fontId="47" fillId="0" borderId="20" applyNumberFormat="0" applyFill="0" applyAlignment="0" applyProtection="0"/>
    <xf numFmtId="181" fontId="47" fillId="0" borderId="20" applyNumberFormat="0" applyFill="0" applyAlignment="0" applyProtection="0"/>
    <xf numFmtId="0" fontId="86" fillId="0" borderId="20" applyNumberFormat="0" applyFill="0" applyAlignment="0" applyProtection="0"/>
    <xf numFmtId="181" fontId="47" fillId="0" borderId="20" applyNumberFormat="0" applyFill="0" applyAlignment="0" applyProtection="0"/>
    <xf numFmtId="181" fontId="47" fillId="0" borderId="20" applyNumberFormat="0" applyFill="0" applyAlignment="0" applyProtection="0"/>
    <xf numFmtId="181" fontId="47" fillId="0" borderId="20" applyNumberFormat="0" applyFill="0" applyAlignment="0" applyProtection="0"/>
    <xf numFmtId="181" fontId="47" fillId="0" borderId="20" applyNumberFormat="0" applyFill="0" applyAlignment="0" applyProtection="0"/>
    <xf numFmtId="0" fontId="86" fillId="0" borderId="20" applyNumberFormat="0" applyFill="0" applyAlignment="0" applyProtection="0"/>
    <xf numFmtId="181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86" fillId="0" borderId="20" applyNumberFormat="0" applyFill="0" applyAlignment="0" applyProtection="0"/>
    <xf numFmtId="0" fontId="47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9" fontId="38" fillId="77" borderId="0" applyNumberFormat="0" applyFont="0" applyBorder="0" applyAlignment="0">
      <protection locked="0"/>
    </xf>
    <xf numFmtId="181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72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25" fillId="6" borderId="0" applyNumberFormat="0" applyBorder="0" applyAlignment="0" applyProtection="0"/>
    <xf numFmtId="0" fontId="87" fillId="86" borderId="0" applyNumberFormat="0" applyBorder="0" applyAlignment="0" applyProtection="0"/>
    <xf numFmtId="0" fontId="88" fillId="86" borderId="0" applyNumberFormat="0" applyBorder="0" applyAlignment="0" applyProtection="0"/>
    <xf numFmtId="0" fontId="87" fillId="86" borderId="0" applyNumberFormat="0" applyBorder="0" applyAlignment="0" applyProtection="0"/>
    <xf numFmtId="181" fontId="87" fillId="86" borderId="0" applyNumberFormat="0" applyBorder="0" applyAlignment="0" applyProtection="0"/>
    <xf numFmtId="181" fontId="87" fillId="86" borderId="0" applyNumberFormat="0" applyBorder="0" applyAlignment="0" applyProtection="0"/>
    <xf numFmtId="0" fontId="88" fillId="86" borderId="0" applyNumberFormat="0" applyBorder="0" applyAlignment="0" applyProtection="0"/>
    <xf numFmtId="181" fontId="87" fillId="86" borderId="0" applyNumberFormat="0" applyBorder="0" applyAlignment="0" applyProtection="0"/>
    <xf numFmtId="181" fontId="87" fillId="86" borderId="0" applyNumberFormat="0" applyBorder="0" applyAlignment="0" applyProtection="0"/>
    <xf numFmtId="181" fontId="87" fillId="86" borderId="0" applyNumberFormat="0" applyBorder="0" applyAlignment="0" applyProtection="0"/>
    <xf numFmtId="181" fontId="87" fillId="86" borderId="0" applyNumberFormat="0" applyBorder="0" applyAlignment="0" applyProtection="0"/>
    <xf numFmtId="0" fontId="88" fillId="86" borderId="0" applyNumberFormat="0" applyBorder="0" applyAlignment="0" applyProtection="0"/>
    <xf numFmtId="181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8" fillId="86" borderId="0" applyNumberFormat="0" applyBorder="0" applyAlignment="0" applyProtection="0"/>
    <xf numFmtId="0" fontId="87" fillId="86" borderId="0" applyNumberFormat="0" applyBorder="0" applyAlignment="0" applyProtection="0"/>
    <xf numFmtId="0" fontId="88" fillId="86" borderId="0" applyNumberFormat="0" applyBorder="0" applyAlignment="0" applyProtection="0"/>
    <xf numFmtId="0" fontId="88" fillId="86" borderId="0" applyNumberFormat="0" applyBorder="0" applyAlignment="0" applyProtection="0"/>
    <xf numFmtId="0" fontId="88" fillId="86" borderId="0" applyNumberFormat="0" applyBorder="0" applyAlignment="0" applyProtection="0"/>
    <xf numFmtId="0" fontId="3" fillId="0" borderId="32">
      <alignment horizontal="center"/>
    </xf>
    <xf numFmtId="0" fontId="3" fillId="0" borderId="32">
      <alignment horizontal="center"/>
    </xf>
    <xf numFmtId="0" fontId="3" fillId="0" borderId="32">
      <alignment horizontal="center"/>
    </xf>
    <xf numFmtId="0" fontId="3" fillId="77" borderId="30" applyNumberFormat="0" applyAlignment="0"/>
    <xf numFmtId="0" fontId="3" fillId="77" borderId="30" applyNumberFormat="0" applyAlignment="0"/>
    <xf numFmtId="0" fontId="3" fillId="77" borderId="30" applyNumberFormat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5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190" fontId="51" fillId="0" borderId="0"/>
    <xf numFmtId="0" fontId="1" fillId="0" borderId="0"/>
    <xf numFmtId="0" fontId="1" fillId="0" borderId="0"/>
    <xf numFmtId="190" fontId="5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190" fontId="5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5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181" fontId="51" fillId="0" borderId="0"/>
    <xf numFmtId="190" fontId="5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89" fillId="0" borderId="0">
      <alignment horizontal="left"/>
    </xf>
    <xf numFmtId="0" fontId="3" fillId="0" borderId="0"/>
    <xf numFmtId="0" fontId="34" fillId="0" borderId="0"/>
    <xf numFmtId="181" fontId="51" fillId="0" borderId="0"/>
    <xf numFmtId="181" fontId="51" fillId="0" borderId="0"/>
    <xf numFmtId="0" fontId="34" fillId="0" borderId="0"/>
    <xf numFmtId="0" fontId="3" fillId="0" borderId="0"/>
    <xf numFmtId="181" fontId="51" fillId="0" borderId="0"/>
    <xf numFmtId="0" fontId="3" fillId="0" borderId="0"/>
    <xf numFmtId="0" fontId="34" fillId="0" borderId="0"/>
    <xf numFmtId="0" fontId="34" fillId="0" borderId="0"/>
    <xf numFmtId="181" fontId="51" fillId="0" borderId="0"/>
    <xf numFmtId="181" fontId="51" fillId="0" borderId="0"/>
    <xf numFmtId="181" fontId="5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51" fillId="0" borderId="0"/>
    <xf numFmtId="0" fontId="34" fillId="0" borderId="0"/>
    <xf numFmtId="0" fontId="51" fillId="0" borderId="0"/>
    <xf numFmtId="181" fontId="51" fillId="0" borderId="0"/>
    <xf numFmtId="0" fontId="34" fillId="0" borderId="0"/>
    <xf numFmtId="181" fontId="51" fillId="0" borderId="0"/>
    <xf numFmtId="0" fontId="3" fillId="0" borderId="0">
      <alignment wrapText="1"/>
    </xf>
    <xf numFmtId="181" fontId="51" fillId="0" borderId="0"/>
    <xf numFmtId="0" fontId="3" fillId="0" borderId="0"/>
    <xf numFmtId="0" fontId="34" fillId="0" borderId="0"/>
    <xf numFmtId="0" fontId="3" fillId="0" borderId="0"/>
    <xf numFmtId="190" fontId="5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51" fillId="0" borderId="0"/>
    <xf numFmtId="190" fontId="51" fillId="0" borderId="0"/>
    <xf numFmtId="19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5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190" fontId="51" fillId="0" borderId="0"/>
    <xf numFmtId="0" fontId="34" fillId="0" borderId="0"/>
    <xf numFmtId="0" fontId="34" fillId="0" borderId="0"/>
    <xf numFmtId="181" fontId="3" fillId="0" borderId="0"/>
    <xf numFmtId="0" fontId="34" fillId="0" borderId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 applyAlignment="0">
      <alignment vertical="top" wrapText="1"/>
      <protection locked="0"/>
    </xf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190" fontId="5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3" fillId="0" borderId="0"/>
    <xf numFmtId="19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9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190" fontId="51" fillId="0" borderId="0"/>
    <xf numFmtId="190" fontId="51" fillId="0" borderId="0"/>
    <xf numFmtId="19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51" fillId="0" borderId="0"/>
    <xf numFmtId="190" fontId="51" fillId="0" borderId="0"/>
    <xf numFmtId="19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87" borderId="30" applyNumberFormat="0" applyFont="0" applyBorder="0" applyAlignment="0" applyProtection="0"/>
    <xf numFmtId="0" fontId="3" fillId="87" borderId="30" applyNumberFormat="0" applyFont="0" applyBorder="0" applyAlignment="0" applyProtection="0"/>
    <xf numFmtId="0" fontId="3" fillId="87" borderId="30" applyNumberFormat="0" applyFont="0" applyBorder="0" applyAlignment="0" applyProtection="0"/>
    <xf numFmtId="0" fontId="34" fillId="41" borderId="33" applyNumberFormat="0" applyFont="0" applyAlignment="0" applyProtection="0"/>
    <xf numFmtId="0" fontId="34" fillId="41" borderId="33" applyNumberFormat="0" applyFont="0" applyAlignment="0" applyProtection="0"/>
    <xf numFmtId="0" fontId="34" fillId="41" borderId="33" applyNumberFormat="0" applyFont="0" applyAlignment="0" applyProtection="0"/>
    <xf numFmtId="0" fontId="34" fillId="41" borderId="33" applyNumberFormat="0" applyFont="0" applyAlignment="0" applyProtection="0"/>
    <xf numFmtId="0" fontId="35" fillId="41" borderId="33" applyNumberFormat="0" applyFont="0" applyAlignment="0" applyProtection="0"/>
    <xf numFmtId="0" fontId="35" fillId="41" borderId="33" applyNumberFormat="0" applyFont="0" applyAlignment="0" applyProtection="0"/>
    <xf numFmtId="181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71" borderId="33" applyNumberFormat="0" applyFont="0" applyAlignment="0" applyProtection="0"/>
    <xf numFmtId="0" fontId="3" fillId="41" borderId="33" applyNumberFormat="0" applyFont="0" applyAlignment="0" applyProtection="0"/>
    <xf numFmtId="0" fontId="3" fillId="71" borderId="33" applyNumberFormat="0" applyFont="0" applyAlignment="0" applyProtection="0"/>
    <xf numFmtId="0" fontId="3" fillId="71" borderId="33" applyNumberFormat="0" applyFont="0" applyAlignment="0" applyProtection="0"/>
    <xf numFmtId="0" fontId="3" fillId="7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4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4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4" fillId="41" borderId="33" applyNumberFormat="0" applyFont="0" applyAlignment="0" applyProtection="0"/>
    <xf numFmtId="0" fontId="3" fillId="41" borderId="33" applyNumberFormat="0" applyFont="0" applyAlignment="0" applyProtection="0"/>
    <xf numFmtId="181" fontId="3" fillId="41" borderId="33" applyNumberFormat="0" applyFont="0" applyAlignment="0" applyProtection="0"/>
    <xf numFmtId="181" fontId="3" fillId="41" borderId="33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0" fontId="1" fillId="10" borderId="16" applyNumberFormat="0" applyFont="0" applyAlignment="0" applyProtection="0"/>
    <xf numFmtId="181" fontId="3" fillId="41" borderId="33" applyNumberFormat="0" applyFont="0" applyAlignment="0" applyProtection="0"/>
    <xf numFmtId="0" fontId="3" fillId="41" borderId="33" applyNumberFormat="0" applyFont="0" applyAlignment="0" applyProtection="0"/>
    <xf numFmtId="181" fontId="3" fillId="41" borderId="33" applyNumberFormat="0" applyFont="0" applyAlignment="0" applyProtection="0"/>
    <xf numFmtId="181" fontId="3" fillId="41" borderId="33" applyNumberFormat="0" applyFont="0" applyAlignment="0" applyProtection="0"/>
    <xf numFmtId="181" fontId="3" fillId="41" borderId="33" applyNumberFormat="0" applyFont="0" applyAlignment="0" applyProtection="0"/>
    <xf numFmtId="0" fontId="3" fillId="41" borderId="33" applyNumberFormat="0" applyFont="0" applyAlignment="0" applyProtection="0"/>
    <xf numFmtId="181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5" fillId="41" borderId="33" applyNumberFormat="0" applyFont="0" applyAlignment="0" applyProtection="0"/>
    <xf numFmtId="0" fontId="3" fillId="41" borderId="33" applyNumberFormat="0" applyFont="0" applyAlignment="0" applyProtection="0"/>
    <xf numFmtId="0" fontId="35" fillId="41" borderId="33" applyNumberFormat="0" applyFont="0" applyAlignment="0" applyProtection="0"/>
    <xf numFmtId="0" fontId="3" fillId="41" borderId="33" applyNumberFormat="0" applyFont="0" applyAlignment="0" applyProtection="0"/>
    <xf numFmtId="0" fontId="35" fillId="41" borderId="33" applyNumberFormat="0" applyFont="0" applyAlignment="0" applyProtection="0"/>
    <xf numFmtId="0" fontId="35" fillId="41" borderId="33" applyNumberFormat="0" applyFont="0" applyAlignment="0" applyProtection="0"/>
    <xf numFmtId="0" fontId="35" fillId="41" borderId="33" applyNumberFormat="0" applyFont="0" applyAlignment="0" applyProtection="0"/>
    <xf numFmtId="0" fontId="35" fillId="41" borderId="33" applyNumberFormat="0" applyFont="0" applyAlignment="0" applyProtection="0"/>
    <xf numFmtId="192" fontId="56" fillId="0" borderId="0"/>
    <xf numFmtId="192" fontId="56" fillId="0" borderId="0"/>
    <xf numFmtId="181" fontId="91" fillId="50" borderId="34" applyNumberFormat="0" applyAlignment="0" applyProtection="0"/>
    <xf numFmtId="0" fontId="91" fillId="50" borderId="34" applyNumberFormat="0" applyAlignment="0" applyProtection="0"/>
    <xf numFmtId="0" fontId="91" fillId="78" borderId="34" applyNumberFormat="0" applyAlignment="0" applyProtection="0"/>
    <xf numFmtId="0" fontId="91" fillId="50" borderId="34" applyNumberFormat="0" applyAlignment="0" applyProtection="0"/>
    <xf numFmtId="0" fontId="91" fillId="50" borderId="34" applyNumberFormat="0" applyAlignment="0" applyProtection="0"/>
    <xf numFmtId="0" fontId="91" fillId="50" borderId="34" applyNumberFormat="0" applyAlignment="0" applyProtection="0"/>
    <xf numFmtId="0" fontId="27" fillId="8" borderId="13" applyNumberFormat="0" applyAlignment="0" applyProtection="0"/>
    <xf numFmtId="0" fontId="91" fillId="50" borderId="34" applyNumberFormat="0" applyAlignment="0" applyProtection="0"/>
    <xf numFmtId="0" fontId="92" fillId="50" borderId="34" applyNumberFormat="0" applyAlignment="0" applyProtection="0"/>
    <xf numFmtId="0" fontId="91" fillId="50" borderId="34" applyNumberFormat="0" applyAlignment="0" applyProtection="0"/>
    <xf numFmtId="181" fontId="91" fillId="50" borderId="34" applyNumberFormat="0" applyAlignment="0" applyProtection="0"/>
    <xf numFmtId="181" fontId="91" fillId="50" borderId="34" applyNumberFormat="0" applyAlignment="0" applyProtection="0"/>
    <xf numFmtId="0" fontId="92" fillId="50" borderId="34" applyNumberFormat="0" applyAlignment="0" applyProtection="0"/>
    <xf numFmtId="181" fontId="91" fillId="50" borderId="34" applyNumberFormat="0" applyAlignment="0" applyProtection="0"/>
    <xf numFmtId="181" fontId="91" fillId="50" borderId="34" applyNumberFormat="0" applyAlignment="0" applyProtection="0"/>
    <xf numFmtId="181" fontId="91" fillId="50" borderId="34" applyNumberFormat="0" applyAlignment="0" applyProtection="0"/>
    <xf numFmtId="181" fontId="91" fillId="50" borderId="34" applyNumberFormat="0" applyAlignment="0" applyProtection="0"/>
    <xf numFmtId="0" fontId="92" fillId="50" borderId="34" applyNumberFormat="0" applyAlignment="0" applyProtection="0"/>
    <xf numFmtId="181" fontId="91" fillId="50" borderId="34" applyNumberFormat="0" applyAlignment="0" applyProtection="0"/>
    <xf numFmtId="0" fontId="91" fillId="50" borderId="34" applyNumberFormat="0" applyAlignment="0" applyProtection="0"/>
    <xf numFmtId="0" fontId="91" fillId="50" borderId="34" applyNumberFormat="0" applyAlignment="0" applyProtection="0"/>
    <xf numFmtId="0" fontId="92" fillId="50" borderId="34" applyNumberFormat="0" applyAlignment="0" applyProtection="0"/>
    <xf numFmtId="0" fontId="91" fillId="50" borderId="34" applyNumberFormat="0" applyAlignment="0" applyProtection="0"/>
    <xf numFmtId="0" fontId="92" fillId="50" borderId="34" applyNumberFormat="0" applyAlignment="0" applyProtection="0"/>
    <xf numFmtId="0" fontId="92" fillId="50" borderId="34" applyNumberFormat="0" applyAlignment="0" applyProtection="0"/>
    <xf numFmtId="0" fontId="92" fillId="50" borderId="34" applyNumberFormat="0" applyAlignment="0" applyProtection="0"/>
    <xf numFmtId="0" fontId="33" fillId="0" borderId="0"/>
    <xf numFmtId="10" fontId="56" fillId="0" borderId="0" applyFont="0" applyFill="0" applyBorder="0" applyAlignment="0"/>
    <xf numFmtId="10" fontId="56" fillId="0" borderId="0" applyFont="0" applyFill="0" applyBorder="0" applyAlignmen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>
      <alignment horizontal="right"/>
    </xf>
    <xf numFmtId="168" fontId="33" fillId="0" borderId="0">
      <alignment horizontal="right"/>
    </xf>
    <xf numFmtId="10" fontId="33" fillId="0" borderId="0">
      <alignment horizontal="right"/>
    </xf>
    <xf numFmtId="0" fontId="93" fillId="0" borderId="0" applyNumberFormat="0" applyFont="0" applyFill="0" applyBorder="0" applyAlignment="0" applyProtection="0">
      <alignment horizontal="left"/>
    </xf>
    <xf numFmtId="181" fontId="93" fillId="0" borderId="0" applyNumberFormat="0" applyFont="0" applyFill="0" applyBorder="0" applyAlignment="0" applyProtection="0">
      <alignment horizontal="left"/>
    </xf>
    <xf numFmtId="0" fontId="93" fillId="0" borderId="0" applyNumberFormat="0" applyFont="0" applyFill="0" applyBorder="0" applyAlignment="0" applyProtection="0">
      <alignment horizontal="left"/>
    </xf>
    <xf numFmtId="181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94" fillId="0" borderId="7">
      <alignment horizontal="center"/>
    </xf>
    <xf numFmtId="181" fontId="94" fillId="0" borderId="7">
      <alignment horizontal="center"/>
    </xf>
    <xf numFmtId="0" fontId="94" fillId="0" borderId="7">
      <alignment horizontal="center"/>
    </xf>
    <xf numFmtId="181" fontId="94" fillId="0" borderId="7">
      <alignment horizontal="center"/>
    </xf>
    <xf numFmtId="3" fontId="93" fillId="0" borderId="0" applyFont="0" applyFill="0" applyBorder="0" applyAlignment="0" applyProtection="0"/>
    <xf numFmtId="0" fontId="93" fillId="88" borderId="0" applyNumberFormat="0" applyFont="0" applyBorder="0" applyAlignment="0" applyProtection="0"/>
    <xf numFmtId="181" fontId="93" fillId="88" borderId="0" applyNumberFormat="0" applyFont="0" applyBorder="0" applyAlignment="0" applyProtection="0"/>
    <xf numFmtId="0" fontId="93" fillId="88" borderId="0" applyNumberFormat="0" applyFont="0" applyBorder="0" applyAlignment="0" applyProtection="0"/>
    <xf numFmtId="181" fontId="93" fillId="88" borderId="0" applyNumberFormat="0" applyFont="0" applyBorder="0" applyAlignment="0" applyProtection="0"/>
    <xf numFmtId="3" fontId="38" fillId="80" borderId="21" applyNumberFormat="0" applyFill="0" applyBorder="0" applyProtection="0">
      <alignment horizontal="left"/>
    </xf>
    <xf numFmtId="0" fontId="91" fillId="50" borderId="34" applyNumberFormat="0" applyAlignment="0" applyProtection="0"/>
    <xf numFmtId="4" fontId="95" fillId="89" borderId="35" applyNumberFormat="0" applyProtection="0">
      <alignment vertical="center"/>
    </xf>
    <xf numFmtId="4" fontId="96" fillId="89" borderId="35" applyNumberFormat="0" applyProtection="0">
      <alignment vertical="center"/>
    </xf>
    <xf numFmtId="4" fontId="95" fillId="89" borderId="35" applyNumberFormat="0" applyProtection="0">
      <alignment vertical="center"/>
    </xf>
    <xf numFmtId="4" fontId="96" fillId="89" borderId="35" applyNumberFormat="0" applyProtection="0">
      <alignment vertical="center"/>
    </xf>
    <xf numFmtId="4" fontId="96" fillId="89" borderId="35" applyNumberFormat="0" applyProtection="0">
      <alignment vertical="center"/>
    </xf>
    <xf numFmtId="4" fontId="97" fillId="86" borderId="36" applyNumberFormat="0" applyProtection="0">
      <alignment vertical="center"/>
    </xf>
    <xf numFmtId="4" fontId="95" fillId="89" borderId="35" applyNumberFormat="0" applyProtection="0">
      <alignment horizontal="left" vertical="center" indent="1"/>
    </xf>
    <xf numFmtId="4" fontId="96" fillId="89" borderId="35" applyNumberFormat="0" applyProtection="0">
      <alignment horizontal="left" vertical="center" indent="1"/>
    </xf>
    <xf numFmtId="4" fontId="95" fillId="89" borderId="35" applyNumberFormat="0" applyProtection="0">
      <alignment horizontal="left" vertical="center" indent="1"/>
    </xf>
    <xf numFmtId="4" fontId="96" fillId="89" borderId="35" applyNumberFormat="0" applyProtection="0">
      <alignment horizontal="left" vertical="center" indent="1"/>
    </xf>
    <xf numFmtId="4" fontId="96" fillId="89" borderId="35" applyNumberFormat="0" applyProtection="0">
      <alignment horizontal="left" vertical="center" indent="1"/>
    </xf>
    <xf numFmtId="0" fontId="95" fillId="86" borderId="36" applyNumberFormat="0" applyProtection="0">
      <alignment horizontal="left" vertical="top" indent="1"/>
    </xf>
    <xf numFmtId="4" fontId="95" fillId="89" borderId="35" applyNumberFormat="0" applyProtection="0">
      <alignment horizontal="left" vertical="center" indent="1"/>
    </xf>
    <xf numFmtId="4" fontId="96" fillId="89" borderId="35" applyNumberFormat="0" applyProtection="0">
      <alignment horizontal="left" vertical="center" indent="1"/>
    </xf>
    <xf numFmtId="4" fontId="95" fillId="89" borderId="35" applyNumberFormat="0" applyProtection="0">
      <alignment horizontal="left" vertical="center" indent="1"/>
    </xf>
    <xf numFmtId="4" fontId="96" fillId="89" borderId="35" applyNumberFormat="0" applyProtection="0">
      <alignment horizontal="left" vertical="center" indent="1"/>
    </xf>
    <xf numFmtId="4" fontId="95" fillId="89" borderId="35" applyNumberFormat="0" applyProtection="0">
      <alignment horizontal="left" vertical="center" indent="1"/>
    </xf>
    <xf numFmtId="4" fontId="35" fillId="38" borderId="36" applyNumberFormat="0" applyProtection="0">
      <alignment horizontal="right" vertical="center"/>
    </xf>
    <xf numFmtId="4" fontId="35" fillId="38" borderId="36" applyNumberFormat="0" applyProtection="0">
      <alignment horizontal="right" vertical="center"/>
    </xf>
    <xf numFmtId="4" fontId="35" fillId="39" borderId="36" applyNumberFormat="0" applyProtection="0">
      <alignment horizontal="right" vertical="center"/>
    </xf>
    <xf numFmtId="4" fontId="35" fillId="39" borderId="36" applyNumberFormat="0" applyProtection="0">
      <alignment horizontal="right" vertical="center"/>
    </xf>
    <xf numFmtId="4" fontId="35" fillId="64" borderId="36" applyNumberFormat="0" applyProtection="0">
      <alignment horizontal="right" vertical="center"/>
    </xf>
    <xf numFmtId="4" fontId="35" fillId="64" borderId="36" applyNumberFormat="0" applyProtection="0">
      <alignment horizontal="right" vertical="center"/>
    </xf>
    <xf numFmtId="4" fontId="35" fillId="51" borderId="36" applyNumberFormat="0" applyProtection="0">
      <alignment horizontal="right" vertical="center"/>
    </xf>
    <xf numFmtId="4" fontId="35" fillId="51" borderId="36" applyNumberFormat="0" applyProtection="0">
      <alignment horizontal="right" vertical="center"/>
    </xf>
    <xf numFmtId="4" fontId="35" fillId="55" borderId="36" applyNumberFormat="0" applyProtection="0">
      <alignment horizontal="right" vertical="center"/>
    </xf>
    <xf numFmtId="4" fontId="35" fillId="55" borderId="36" applyNumberFormat="0" applyProtection="0">
      <alignment horizontal="right" vertical="center"/>
    </xf>
    <xf numFmtId="4" fontId="35" fillId="73" borderId="36" applyNumberFormat="0" applyProtection="0">
      <alignment horizontal="right" vertical="center"/>
    </xf>
    <xf numFmtId="4" fontId="35" fillId="73" borderId="36" applyNumberFormat="0" applyProtection="0">
      <alignment horizontal="right" vertical="center"/>
    </xf>
    <xf numFmtId="4" fontId="35" fillId="49" borderId="36" applyNumberFormat="0" applyProtection="0">
      <alignment horizontal="right" vertical="center"/>
    </xf>
    <xf numFmtId="4" fontId="35" fillId="49" borderId="36" applyNumberFormat="0" applyProtection="0">
      <alignment horizontal="right" vertical="center"/>
    </xf>
    <xf numFmtId="4" fontId="35" fillId="90" borderId="36" applyNumberFormat="0" applyProtection="0">
      <alignment horizontal="right" vertical="center"/>
    </xf>
    <xf numFmtId="4" fontId="35" fillId="90" borderId="36" applyNumberFormat="0" applyProtection="0">
      <alignment horizontal="right" vertical="center"/>
    </xf>
    <xf numFmtId="4" fontId="35" fillId="48" borderId="36" applyNumberFormat="0" applyProtection="0">
      <alignment horizontal="right" vertical="center"/>
    </xf>
    <xf numFmtId="4" fontId="35" fillId="48" borderId="36" applyNumberFormat="0" applyProtection="0">
      <alignment horizontal="right" vertical="center"/>
    </xf>
    <xf numFmtId="4" fontId="95" fillId="91" borderId="37" applyNumberFormat="0" applyProtection="0">
      <alignment horizontal="left" vertical="center" indent="1"/>
    </xf>
    <xf numFmtId="4" fontId="35" fillId="92" borderId="0" applyNumberFormat="0" applyProtection="0">
      <alignment horizontal="left" vertical="center" indent="1"/>
    </xf>
    <xf numFmtId="4" fontId="35" fillId="92" borderId="0" applyNumberFormat="0" applyProtection="0">
      <alignment horizontal="left" vertical="center" indent="1"/>
    </xf>
    <xf numFmtId="4" fontId="96" fillId="47" borderId="0" applyNumberFormat="0" applyProtection="0">
      <alignment horizontal="left" vertical="center" indent="1"/>
    </xf>
    <xf numFmtId="4" fontId="96" fillId="47" borderId="0" applyNumberFormat="0" applyProtection="0">
      <alignment horizontal="left" vertical="center" indent="1"/>
    </xf>
    <xf numFmtId="4" fontId="35" fillId="89" borderId="38" applyNumberFormat="0" applyProtection="0">
      <alignment horizontal="center" vertical="center"/>
    </xf>
    <xf numFmtId="4" fontId="35" fillId="89" borderId="38" applyNumberFormat="0" applyProtection="0">
      <alignment horizontal="center" vertical="center"/>
    </xf>
    <xf numFmtId="4" fontId="35" fillId="92" borderId="0" applyNumberFormat="0" applyProtection="0">
      <alignment horizontal="left" vertical="center" indent="1"/>
    </xf>
    <xf numFmtId="4" fontId="35" fillId="92" borderId="0" applyNumberFormat="0" applyProtection="0">
      <alignment horizontal="left" vertical="center" indent="1"/>
    </xf>
    <xf numFmtId="4" fontId="35" fillId="37" borderId="0" applyNumberFormat="0" applyProtection="0">
      <alignment horizontal="left" vertical="center" indent="1"/>
    </xf>
    <xf numFmtId="4" fontId="35" fillId="37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98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3" fillId="47" borderId="36" applyNumberFormat="0" applyProtection="0">
      <alignment horizontal="left" vertical="top" indent="1"/>
    </xf>
    <xf numFmtId="0" fontId="3" fillId="47" borderId="36" applyNumberFormat="0" applyProtection="0">
      <alignment horizontal="left" vertical="top" indent="1"/>
    </xf>
    <xf numFmtId="0" fontId="3" fillId="47" borderId="36" applyNumberFormat="0" applyProtection="0">
      <alignment horizontal="left" vertical="top" indent="1"/>
    </xf>
    <xf numFmtId="0" fontId="3" fillId="47" borderId="36" applyNumberFormat="0" applyProtection="0">
      <alignment horizontal="left" vertical="top" indent="1"/>
    </xf>
    <xf numFmtId="0" fontId="3" fillId="47" borderId="36" applyNumberFormat="0" applyProtection="0">
      <alignment horizontal="left" vertical="top" indent="1"/>
    </xf>
    <xf numFmtId="0" fontId="3" fillId="47" borderId="36" applyNumberFormat="0" applyProtection="0">
      <alignment horizontal="left" vertical="top" indent="1"/>
    </xf>
    <xf numFmtId="0" fontId="3" fillId="47" borderId="36" applyNumberFormat="0" applyProtection="0">
      <alignment horizontal="left" vertical="top" indent="1"/>
    </xf>
    <xf numFmtId="0" fontId="3" fillId="0" borderId="0" applyNumberFormat="0" applyProtection="0">
      <alignment horizontal="left" vertical="center" indent="1"/>
    </xf>
    <xf numFmtId="0" fontId="98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98" fillId="0" borderId="0" applyNumberFormat="0" applyProtection="0">
      <alignment horizontal="left" vertical="center" indent="1"/>
    </xf>
    <xf numFmtId="0" fontId="3" fillId="37" borderId="36" applyNumberFormat="0" applyProtection="0">
      <alignment horizontal="left" vertical="top" indent="1"/>
    </xf>
    <xf numFmtId="0" fontId="3" fillId="37" borderId="36" applyNumberFormat="0" applyProtection="0">
      <alignment horizontal="left" vertical="top" indent="1"/>
    </xf>
    <xf numFmtId="0" fontId="3" fillId="37" borderId="36" applyNumberFormat="0" applyProtection="0">
      <alignment horizontal="left" vertical="top" indent="1"/>
    </xf>
    <xf numFmtId="0" fontId="3" fillId="37" borderId="36" applyNumberFormat="0" applyProtection="0">
      <alignment horizontal="left" vertical="top" indent="1"/>
    </xf>
    <xf numFmtId="0" fontId="3" fillId="37" borderId="36" applyNumberFormat="0" applyProtection="0">
      <alignment horizontal="left" vertical="top" indent="1"/>
    </xf>
    <xf numFmtId="0" fontId="3" fillId="37" borderId="36" applyNumberFormat="0" applyProtection="0">
      <alignment horizontal="left" vertical="top" indent="1"/>
    </xf>
    <xf numFmtId="0" fontId="3" fillId="37" borderId="36" applyNumberFormat="0" applyProtection="0">
      <alignment horizontal="left" vertical="top" indent="1"/>
    </xf>
    <xf numFmtId="0" fontId="3" fillId="0" borderId="0" applyNumberFormat="0" applyProtection="0">
      <alignment horizontal="left" vertical="center" indent="1"/>
    </xf>
    <xf numFmtId="0" fontId="98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5" borderId="36" applyNumberFormat="0" applyProtection="0">
      <alignment horizontal="left" vertical="top" indent="1"/>
    </xf>
    <xf numFmtId="0" fontId="3" fillId="45" borderId="36" applyNumberFormat="0" applyProtection="0">
      <alignment horizontal="left" vertical="top" indent="1"/>
    </xf>
    <xf numFmtId="0" fontId="3" fillId="45" borderId="36" applyNumberFormat="0" applyProtection="0">
      <alignment horizontal="left" vertical="top" indent="1"/>
    </xf>
    <xf numFmtId="0" fontId="3" fillId="45" borderId="36" applyNumberFormat="0" applyProtection="0">
      <alignment horizontal="left" vertical="top" indent="1"/>
    </xf>
    <xf numFmtId="0" fontId="3" fillId="45" borderId="36" applyNumberFormat="0" applyProtection="0">
      <alignment horizontal="left" vertical="top" indent="1"/>
    </xf>
    <xf numFmtId="0" fontId="3" fillId="45" borderId="36" applyNumberFormat="0" applyProtection="0">
      <alignment horizontal="left" vertical="top" indent="1"/>
    </xf>
    <xf numFmtId="0" fontId="3" fillId="45" borderId="36" applyNumberFormat="0" applyProtection="0">
      <alignment horizontal="left" vertical="top" indent="1"/>
    </xf>
    <xf numFmtId="0" fontId="3" fillId="0" borderId="0" applyNumberFormat="0" applyProtection="0">
      <alignment horizontal="left" vertical="center" indent="1"/>
    </xf>
    <xf numFmtId="0" fontId="98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92" borderId="36" applyNumberFormat="0" applyProtection="0">
      <alignment horizontal="left" vertical="top" indent="1"/>
    </xf>
    <xf numFmtId="0" fontId="3" fillId="92" borderId="36" applyNumberFormat="0" applyProtection="0">
      <alignment horizontal="left" vertical="top" indent="1"/>
    </xf>
    <xf numFmtId="0" fontId="3" fillId="92" borderId="36" applyNumberFormat="0" applyProtection="0">
      <alignment horizontal="left" vertical="top" indent="1"/>
    </xf>
    <xf numFmtId="0" fontId="3" fillId="92" borderId="36" applyNumberFormat="0" applyProtection="0">
      <alignment horizontal="left" vertical="top" indent="1"/>
    </xf>
    <xf numFmtId="0" fontId="3" fillId="92" borderId="36" applyNumberFormat="0" applyProtection="0">
      <alignment horizontal="left" vertical="top" indent="1"/>
    </xf>
    <xf numFmtId="0" fontId="3" fillId="92" borderId="36" applyNumberFormat="0" applyProtection="0">
      <alignment horizontal="left" vertical="top" indent="1"/>
    </xf>
    <xf numFmtId="0" fontId="3" fillId="92" borderId="36" applyNumberFormat="0" applyProtection="0">
      <alignment horizontal="left" vertical="top" indent="1"/>
    </xf>
    <xf numFmtId="0" fontId="3" fillId="43" borderId="30" applyNumberFormat="0">
      <protection locked="0"/>
    </xf>
    <xf numFmtId="0" fontId="3" fillId="43" borderId="30" applyNumberFormat="0">
      <protection locked="0"/>
    </xf>
    <xf numFmtId="0" fontId="3" fillId="43" borderId="30" applyNumberFormat="0">
      <protection locked="0"/>
    </xf>
    <xf numFmtId="0" fontId="3" fillId="43" borderId="30" applyNumberFormat="0">
      <protection locked="0"/>
    </xf>
    <xf numFmtId="0" fontId="3" fillId="43" borderId="30" applyNumberFormat="0">
      <protection locked="0"/>
    </xf>
    <xf numFmtId="0" fontId="3" fillId="43" borderId="30" applyNumberFormat="0">
      <protection locked="0"/>
    </xf>
    <xf numFmtId="0" fontId="3" fillId="43" borderId="30" applyNumberFormat="0">
      <protection locked="0"/>
    </xf>
    <xf numFmtId="0" fontId="38" fillId="47" borderId="39" applyBorder="0"/>
    <xf numFmtId="4" fontId="35" fillId="41" borderId="36" applyNumberFormat="0" applyProtection="0">
      <alignment vertical="center"/>
    </xf>
    <xf numFmtId="4" fontId="35" fillId="41" borderId="36" applyNumberFormat="0" applyProtection="0">
      <alignment vertical="center"/>
    </xf>
    <xf numFmtId="4" fontId="99" fillId="41" borderId="36" applyNumberFormat="0" applyProtection="0">
      <alignment vertical="center"/>
    </xf>
    <xf numFmtId="4" fontId="95" fillId="0" borderId="36" applyNumberFormat="0" applyProtection="0">
      <alignment horizontal="left" vertical="center" indent="1"/>
    </xf>
    <xf numFmtId="4" fontId="35" fillId="0" borderId="0" applyNumberFormat="0" applyProtection="0">
      <alignment horizontal="left" vertical="center" indent="1"/>
    </xf>
    <xf numFmtId="4" fontId="35" fillId="0" borderId="0" applyNumberFormat="0" applyProtection="0">
      <alignment horizontal="left" vertical="center" indent="1"/>
    </xf>
    <xf numFmtId="0" fontId="35" fillId="41" borderId="36" applyNumberFormat="0" applyProtection="0">
      <alignment horizontal="left" vertical="top" indent="1"/>
    </xf>
    <xf numFmtId="0" fontId="35" fillId="41" borderId="36" applyNumberFormat="0" applyProtection="0">
      <alignment horizontal="left" vertical="top" indent="1"/>
    </xf>
    <xf numFmtId="4" fontId="35" fillId="0" borderId="0" applyNumberFormat="0" applyProtection="0">
      <alignment horizontal="right" vertical="center"/>
    </xf>
    <xf numFmtId="4" fontId="35" fillId="0" borderId="0" applyNumberFormat="0" applyProtection="0">
      <alignment horizontal="right" vertical="center"/>
    </xf>
    <xf numFmtId="4" fontId="100" fillId="0" borderId="0" applyNumberFormat="0" applyProtection="0">
      <alignment horizontal="right" vertical="center"/>
    </xf>
    <xf numFmtId="4" fontId="100" fillId="0" borderId="0" applyNumberFormat="0" applyProtection="0">
      <alignment horizontal="right" vertical="center"/>
    </xf>
    <xf numFmtId="4" fontId="35" fillId="0" borderId="0" applyNumberFormat="0" applyProtection="0">
      <alignment horizontal="right" vertical="center"/>
    </xf>
    <xf numFmtId="4" fontId="100" fillId="0" borderId="0" applyNumberFormat="0" applyProtection="0">
      <alignment horizontal="right" vertical="center"/>
    </xf>
    <xf numFmtId="4" fontId="99" fillId="92" borderId="36" applyNumberFormat="0" applyProtection="0">
      <alignment horizontal="right" vertical="center"/>
    </xf>
    <xf numFmtId="4" fontId="35" fillId="0" borderId="0" applyNumberFormat="0" applyProtection="0">
      <alignment horizontal="left"/>
    </xf>
    <xf numFmtId="4" fontId="35" fillId="0" borderId="0" applyNumberFormat="0" applyProtection="0">
      <alignment horizontal="left" vertical="center"/>
    </xf>
    <xf numFmtId="4" fontId="35" fillId="0" borderId="0" applyNumberFormat="0" applyProtection="0">
      <alignment horizontal="left" vertical="center"/>
    </xf>
    <xf numFmtId="4" fontId="101" fillId="0" borderId="0" applyNumberFormat="0" applyProtection="0">
      <alignment horizontal="left"/>
    </xf>
    <xf numFmtId="4" fontId="35" fillId="0" borderId="0" applyNumberFormat="0" applyProtection="0">
      <alignment horizontal="left"/>
    </xf>
    <xf numFmtId="4" fontId="35" fillId="0" borderId="0" applyNumberFormat="0" applyProtection="0">
      <alignment horizontal="left"/>
    </xf>
    <xf numFmtId="4" fontId="35" fillId="0" borderId="0" applyNumberFormat="0" applyProtection="0">
      <alignment horizontal="left" vertical="center"/>
    </xf>
    <xf numFmtId="4" fontId="101" fillId="0" borderId="0" applyNumberFormat="0" applyProtection="0">
      <alignment horizontal="left"/>
    </xf>
    <xf numFmtId="0" fontId="96" fillId="89" borderId="40" applyNumberFormat="0" applyProtection="0">
      <alignment horizontal="left" vertical="top"/>
    </xf>
    <xf numFmtId="4" fontId="102" fillId="93" borderId="0" applyNumberFormat="0" applyProtection="0">
      <alignment horizontal="left" vertical="center" indent="1"/>
    </xf>
    <xf numFmtId="4" fontId="102" fillId="93" borderId="0" applyNumberFormat="0" applyProtection="0">
      <alignment horizontal="left" vertical="center" indent="1"/>
    </xf>
    <xf numFmtId="0" fontId="33" fillId="94" borderId="30"/>
    <xf numFmtId="4" fontId="58" fillId="92" borderId="36" applyNumberFormat="0" applyProtection="0">
      <alignment horizontal="right" vertical="center"/>
    </xf>
    <xf numFmtId="0" fontId="3" fillId="0" borderId="0" applyNumberFormat="0" applyFont="0" applyFill="0" applyBorder="0" applyAlignment="0" applyProtection="0"/>
    <xf numFmtId="0" fontId="103" fillId="76" borderId="0" applyAlignment="0"/>
    <xf numFmtId="0" fontId="104" fillId="0" borderId="0" applyNumberFormat="0" applyFill="0" applyBorder="0" applyAlignment="0" applyProtection="0"/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193" fontId="3" fillId="0" borderId="0" applyFill="0" applyBorder="0" applyAlignment="0" applyProtection="0">
      <alignment wrapText="1"/>
    </xf>
    <xf numFmtId="193" fontId="3" fillId="0" borderId="0" applyFill="0" applyBorder="0" applyAlignment="0" applyProtection="0">
      <alignment wrapText="1"/>
    </xf>
    <xf numFmtId="193" fontId="3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105" fillId="0" borderId="22"/>
    <xf numFmtId="0" fontId="5" fillId="85" borderId="30" applyNumberFormat="0" applyAlignment="0">
      <alignment horizontal="center"/>
    </xf>
    <xf numFmtId="0" fontId="10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95" borderId="0"/>
    <xf numFmtId="0" fontId="10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181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70" fillId="0" borderId="27" applyNumberFormat="0" applyFill="0" applyAlignment="0" applyProtection="0"/>
    <xf numFmtId="0" fontId="61" fillId="0" borderId="28" applyNumberFormat="0" applyFill="0" applyAlignment="0" applyProtection="0"/>
    <xf numFmtId="181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38" fillId="77" borderId="0" applyNumberFormat="0" applyFont="0" applyFill="0" applyAlignment="0">
      <alignment horizontal="left"/>
    </xf>
    <xf numFmtId="0" fontId="60" fillId="0" borderId="42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2" fillId="0" borderId="17" applyNumberFormat="0" applyFill="0" applyAlignment="0" applyProtection="0"/>
    <xf numFmtId="0" fontId="60" fillId="0" borderId="41" applyNumberFormat="0" applyFill="0" applyAlignment="0" applyProtection="0"/>
    <xf numFmtId="0" fontId="95" fillId="0" borderId="41" applyNumberFormat="0" applyFill="0" applyAlignment="0" applyProtection="0"/>
    <xf numFmtId="0" fontId="60" fillId="0" borderId="41" applyNumberFormat="0" applyFill="0" applyAlignment="0" applyProtection="0"/>
    <xf numFmtId="181" fontId="60" fillId="0" borderId="41" applyNumberFormat="0" applyFill="0" applyAlignment="0" applyProtection="0"/>
    <xf numFmtId="181" fontId="60" fillId="0" borderId="41" applyNumberFormat="0" applyFill="0" applyAlignment="0" applyProtection="0"/>
    <xf numFmtId="0" fontId="95" fillId="0" borderId="41" applyNumberFormat="0" applyFill="0" applyAlignment="0" applyProtection="0"/>
    <xf numFmtId="181" fontId="60" fillId="0" borderId="41" applyNumberFormat="0" applyFill="0" applyAlignment="0" applyProtection="0"/>
    <xf numFmtId="181" fontId="60" fillId="0" borderId="41" applyNumberFormat="0" applyFill="0" applyAlignment="0" applyProtection="0"/>
    <xf numFmtId="181" fontId="60" fillId="0" borderId="41" applyNumberFormat="0" applyFill="0" applyAlignment="0" applyProtection="0"/>
    <xf numFmtId="181" fontId="60" fillId="0" borderId="41" applyNumberFormat="0" applyFill="0" applyAlignment="0" applyProtection="0"/>
    <xf numFmtId="0" fontId="95" fillId="0" borderId="41" applyNumberFormat="0" applyFill="0" applyAlignment="0" applyProtection="0"/>
    <xf numFmtId="181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95" fillId="0" borderId="41" applyNumberFormat="0" applyFill="0" applyAlignment="0" applyProtection="0"/>
    <xf numFmtId="0" fontId="60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1" fontId="106" fillId="0" borderId="0" applyNumberFormat="0" applyFill="0" applyBorder="0" applyAlignment="0" applyProtection="0"/>
    <xf numFmtId="181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106" fillId="0" borderId="0" applyNumberFormat="0" applyFill="0" applyBorder="0" applyAlignment="0" applyProtection="0"/>
    <xf numFmtId="181" fontId="106" fillId="0" borderId="0" applyNumberFormat="0" applyFill="0" applyBorder="0" applyAlignment="0" applyProtection="0"/>
    <xf numFmtId="181" fontId="106" fillId="0" borderId="0" applyNumberFormat="0" applyFill="0" applyBorder="0" applyAlignment="0" applyProtection="0"/>
    <xf numFmtId="181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1" fontId="106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112" fillId="0" borderId="0" applyFill="0" applyBorder="0" applyProtection="0">
      <alignment horizontal="right" vertical="center"/>
    </xf>
    <xf numFmtId="49" fontId="112" fillId="0" borderId="0" applyFill="0" applyBorder="0" applyProtection="0">
      <alignment horizontal="right" vertical="center"/>
    </xf>
    <xf numFmtId="49" fontId="112" fillId="0" borderId="0" applyFill="0" applyBorder="0" applyProtection="0">
      <alignment horizontal="right" vertical="center"/>
    </xf>
    <xf numFmtId="49" fontId="112" fillId="0" borderId="0" applyFill="0" applyBorder="0" applyProtection="0">
      <alignment horizontal="right" vertical="center"/>
    </xf>
    <xf numFmtId="49" fontId="112" fillId="0" borderId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0" fontId="109" fillId="0" borderId="0"/>
    <xf numFmtId="0" fontId="110" fillId="12" borderId="0" applyNumberFormat="0" applyBorder="0" applyAlignment="0" applyProtection="0"/>
    <xf numFmtId="0" fontId="108" fillId="12" borderId="0" applyNumberFormat="0" applyBorder="0" applyAlignment="0" applyProtection="0"/>
    <xf numFmtId="0" fontId="110" fillId="16" borderId="0" applyNumberFormat="0" applyBorder="0" applyAlignment="0" applyProtection="0"/>
    <xf numFmtId="0" fontId="108" fillId="16" borderId="0" applyNumberFormat="0" applyBorder="0" applyAlignment="0" applyProtection="0"/>
    <xf numFmtId="0" fontId="110" fillId="20" borderId="0" applyNumberFormat="0" applyBorder="0" applyAlignment="0" applyProtection="0"/>
    <xf numFmtId="0" fontId="108" fillId="20" borderId="0" applyNumberFormat="0" applyBorder="0" applyAlignment="0" applyProtection="0"/>
    <xf numFmtId="0" fontId="110" fillId="24" borderId="0" applyNumberFormat="0" applyBorder="0" applyAlignment="0" applyProtection="0"/>
    <xf numFmtId="0" fontId="108" fillId="24" borderId="0" applyNumberFormat="0" applyBorder="0" applyAlignment="0" applyProtection="0"/>
    <xf numFmtId="172" fontId="111" fillId="0" borderId="0" applyFill="0" applyProtection="0">
      <alignment horizontal="right" vertical="center"/>
    </xf>
    <xf numFmtId="164" fontId="10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49" fontId="112" fillId="0" borderId="0" applyFill="0" applyBorder="0" applyProtection="0">
      <alignment horizontal="right" vertical="center"/>
    </xf>
    <xf numFmtId="0" fontId="113" fillId="0" borderId="10" applyNumberFormat="0" applyFill="0" applyAlignment="0" applyProtection="0"/>
    <xf numFmtId="0" fontId="114" fillId="0" borderId="0" applyFill="0" applyBorder="0" applyProtection="0">
      <alignment horizontal="right" vertical="center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2" fontId="118" fillId="0" borderId="0" applyFill="0" applyProtection="0">
      <alignment horizontal="right" vertical="center"/>
    </xf>
    <xf numFmtId="172" fontId="119" fillId="0" borderId="0" applyFill="0" applyProtection="0">
      <alignment horizontal="right" vertical="center"/>
    </xf>
    <xf numFmtId="0" fontId="108" fillId="0" borderId="0"/>
    <xf numFmtId="0" fontId="120" fillId="0" borderId="0">
      <alignment horizontal="right" vertical="center"/>
    </xf>
    <xf numFmtId="0" fontId="108" fillId="0" borderId="0"/>
    <xf numFmtId="0" fontId="121" fillId="0" borderId="0"/>
    <xf numFmtId="9" fontId="108" fillId="0" borderId="0" applyFont="0" applyFill="0" applyBorder="0" applyAlignment="0" applyProtection="0"/>
    <xf numFmtId="172" fontId="122" fillId="0" borderId="0" applyFill="0" applyProtection="0">
      <alignment horizontal="right" vertical="center"/>
    </xf>
    <xf numFmtId="0" fontId="19" fillId="0" borderId="0" applyNumberFormat="0" applyFill="0" applyBorder="0" applyAlignment="0" applyProtection="0"/>
    <xf numFmtId="0" fontId="123" fillId="0" borderId="0" applyFill="0" applyBorder="0" applyProtection="0">
      <alignment horizontal="right" vertical="center"/>
    </xf>
    <xf numFmtId="0" fontId="124" fillId="0" borderId="0" applyFill="0" applyBorder="0" applyProtection="0">
      <alignment horizontal="right" vertical="center"/>
    </xf>
    <xf numFmtId="0" fontId="1" fillId="96" borderId="43"/>
    <xf numFmtId="0" fontId="125" fillId="0" borderId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8" fillId="12" borderId="0" applyNumberFormat="0" applyBorder="0" applyAlignment="0" applyProtection="0"/>
    <xf numFmtId="0" fontId="108" fillId="16" borderId="0" applyNumberFormat="0" applyBorder="0" applyAlignment="0" applyProtection="0"/>
    <xf numFmtId="0" fontId="108" fillId="20" borderId="0" applyNumberFormat="0" applyBorder="0" applyAlignment="0" applyProtection="0"/>
    <xf numFmtId="0" fontId="108" fillId="24" borderId="0" applyNumberFormat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9" fontId="10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8" fillId="12" borderId="0" applyNumberFormat="0" applyBorder="0" applyAlignment="0" applyProtection="0"/>
    <xf numFmtId="0" fontId="108" fillId="16" borderId="0" applyNumberFormat="0" applyBorder="0" applyAlignment="0" applyProtection="0"/>
    <xf numFmtId="0" fontId="108" fillId="20" borderId="0" applyNumberFormat="0" applyBorder="0" applyAlignment="0" applyProtection="0"/>
    <xf numFmtId="0" fontId="108" fillId="24" borderId="0" applyNumberFormat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9" fontId="108" fillId="0" borderId="0" applyFont="0" applyFill="0" applyBorder="0" applyAlignment="0" applyProtection="0"/>
    <xf numFmtId="0" fontId="108" fillId="12" borderId="0" applyNumberFormat="0" applyBorder="0" applyAlignment="0" applyProtection="0"/>
    <xf numFmtId="0" fontId="108" fillId="16" borderId="0" applyNumberFormat="0" applyBorder="0" applyAlignment="0" applyProtection="0"/>
    <xf numFmtId="0" fontId="108" fillId="20" borderId="0" applyNumberFormat="0" applyBorder="0" applyAlignment="0" applyProtection="0"/>
    <xf numFmtId="0" fontId="108" fillId="24" borderId="0" applyNumberFormat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9" fontId="10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5">
    <xf numFmtId="0" fontId="0" fillId="0" borderId="0" xfId="0"/>
    <xf numFmtId="0" fontId="4" fillId="0" borderId="0" xfId="3" applyFont="1"/>
    <xf numFmtId="0" fontId="3" fillId="0" borderId="0" xfId="3" applyFill="1"/>
    <xf numFmtId="0" fontId="3" fillId="0" borderId="0" xfId="3"/>
    <xf numFmtId="0" fontId="5" fillId="0" borderId="0" xfId="3" applyFont="1" applyFill="1"/>
    <xf numFmtId="10" fontId="0" fillId="0" borderId="0" xfId="4" applyNumberFormat="1" applyFont="1" applyFill="1"/>
    <xf numFmtId="0" fontId="6" fillId="2" borderId="0" xfId="3" applyFont="1" applyFill="1"/>
    <xf numFmtId="0" fontId="3" fillId="0" borderId="0" xfId="3" applyFill="1" applyAlignment="1">
      <alignment horizontal="center" wrapText="1"/>
    </xf>
    <xf numFmtId="9" fontId="3" fillId="0" borderId="0" xfId="3" applyNumberFormat="1" applyFill="1"/>
    <xf numFmtId="0" fontId="3" fillId="0" borderId="0" xfId="3" applyFont="1" applyFill="1"/>
    <xf numFmtId="165" fontId="0" fillId="0" borderId="0" xfId="5" applyNumberFormat="1" applyFont="1" applyFill="1"/>
    <xf numFmtId="167" fontId="0" fillId="0" borderId="0" xfId="6" applyNumberFormat="1" applyFont="1" applyFill="1"/>
    <xf numFmtId="164" fontId="0" fillId="0" borderId="0" xfId="5" applyFont="1" applyFill="1"/>
    <xf numFmtId="0" fontId="3" fillId="0" borderId="0" xfId="3" applyFill="1" applyAlignment="1">
      <alignment horizontal="right"/>
    </xf>
    <xf numFmtId="9" fontId="0" fillId="0" borderId="0" xfId="5" applyNumberFormat="1" applyFont="1" applyFill="1"/>
    <xf numFmtId="168" fontId="0" fillId="0" borderId="0" xfId="4" applyNumberFormat="1" applyFont="1" applyFill="1"/>
    <xf numFmtId="169" fontId="0" fillId="0" borderId="0" xfId="5" applyNumberFormat="1" applyFont="1" applyFill="1"/>
    <xf numFmtId="0" fontId="3" fillId="0" borderId="0" xfId="3" applyFont="1"/>
    <xf numFmtId="168" fontId="3" fillId="0" borderId="0" xfId="3" applyNumberFormat="1" applyFill="1"/>
    <xf numFmtId="164" fontId="3" fillId="0" borderId="0" xfId="3" applyNumberFormat="1" applyFill="1"/>
    <xf numFmtId="165" fontId="0" fillId="0" borderId="0" xfId="4" applyNumberFormat="1" applyFont="1" applyFill="1"/>
    <xf numFmtId="0" fontId="3" fillId="0" borderId="0" xfId="3" applyFill="1" applyAlignment="1">
      <alignment horizontal="center"/>
    </xf>
    <xf numFmtId="10" fontId="3" fillId="0" borderId="0" xfId="3" applyNumberFormat="1" applyFill="1"/>
    <xf numFmtId="9" fontId="3" fillId="0" borderId="0" xfId="3" applyNumberFormat="1"/>
    <xf numFmtId="164" fontId="0" fillId="0" borderId="0" xfId="5" applyFont="1"/>
    <xf numFmtId="0" fontId="5" fillId="2" borderId="0" xfId="3" applyFont="1" applyFill="1"/>
    <xf numFmtId="0" fontId="3" fillId="2" borderId="0" xfId="3" applyFill="1"/>
    <xf numFmtId="169" fontId="3" fillId="0" borderId="0" xfId="3" applyNumberFormat="1"/>
    <xf numFmtId="169" fontId="0" fillId="0" borderId="0" xfId="5" applyNumberFormat="1" applyFont="1"/>
    <xf numFmtId="0" fontId="3" fillId="0" borderId="1" xfId="3" applyBorder="1"/>
    <xf numFmtId="169" fontId="0" fillId="0" borderId="1" xfId="5" applyNumberFormat="1" applyFont="1" applyBorder="1"/>
    <xf numFmtId="0" fontId="3" fillId="0" borderId="0" xfId="3" applyBorder="1"/>
    <xf numFmtId="169" fontId="0" fillId="0" borderId="0" xfId="5" applyNumberFormat="1" applyFont="1" applyBorder="1"/>
    <xf numFmtId="0" fontId="5" fillId="0" borderId="1" xfId="3" applyFont="1" applyBorder="1"/>
    <xf numFmtId="169" fontId="5" fillId="0" borderId="1" xfId="3" applyNumberFormat="1" applyFont="1" applyBorder="1"/>
    <xf numFmtId="0" fontId="3" fillId="0" borderId="0" xfId="3" applyAlignment="1">
      <alignment horizontal="center"/>
    </xf>
    <xf numFmtId="0" fontId="5" fillId="0" borderId="0" xfId="3" applyFont="1"/>
    <xf numFmtId="44" fontId="0" fillId="0" borderId="0" xfId="1" applyFont="1"/>
    <xf numFmtId="169" fontId="3" fillId="0" borderId="0" xfId="3" applyNumberFormat="1" applyFill="1"/>
    <xf numFmtId="169" fontId="0" fillId="0" borderId="1" xfId="5" applyNumberFormat="1" applyFont="1" applyFill="1" applyBorder="1"/>
    <xf numFmtId="43" fontId="0" fillId="0" borderId="0" xfId="7" applyFont="1" applyFill="1"/>
    <xf numFmtId="171" fontId="3" fillId="0" borderId="0" xfId="7" applyNumberFormat="1" applyFont="1"/>
    <xf numFmtId="43" fontId="3" fillId="0" borderId="0" xfId="7" applyFont="1" applyFill="1"/>
    <xf numFmtId="43" fontId="3" fillId="0" borderId="0" xfId="3" applyNumberFormat="1"/>
    <xf numFmtId="171" fontId="3" fillId="0" borderId="1" xfId="3" applyNumberFormat="1" applyFill="1" applyBorder="1"/>
    <xf numFmtId="171" fontId="3" fillId="0" borderId="0" xfId="7" applyNumberFormat="1" applyFont="1" applyFill="1"/>
    <xf numFmtId="0" fontId="3" fillId="0" borderId="0" xfId="3" applyFill="1" applyBorder="1"/>
    <xf numFmtId="44" fontId="3" fillId="0" borderId="0" xfId="1" applyFont="1" applyFill="1" applyBorder="1"/>
    <xf numFmtId="169" fontId="5" fillId="0" borderId="1" xfId="3" applyNumberFormat="1" applyFont="1" applyFill="1" applyBorder="1"/>
    <xf numFmtId="0" fontId="5" fillId="0" borderId="0" xfId="3" applyFont="1" applyFill="1" applyBorder="1"/>
    <xf numFmtId="0" fontId="5" fillId="0" borderId="1" xfId="3" applyFont="1" applyFill="1" applyBorder="1"/>
    <xf numFmtId="0" fontId="2" fillId="0" borderId="3" xfId="0" applyFont="1" applyFill="1" applyBorder="1"/>
    <xf numFmtId="172" fontId="3" fillId="0" borderId="0" xfId="3" applyNumberFormat="1" applyFill="1"/>
    <xf numFmtId="0" fontId="3" fillId="0" borderId="0" xfId="3" applyFont="1"/>
    <xf numFmtId="0" fontId="2" fillId="0" borderId="0" xfId="0" applyFont="1"/>
    <xf numFmtId="0" fontId="6" fillId="0" borderId="0" xfId="0" applyFont="1"/>
    <xf numFmtId="0" fontId="9" fillId="0" borderId="0" xfId="0" applyFont="1"/>
    <xf numFmtId="0" fontId="0" fillId="97" borderId="0" xfId="0" applyFill="1"/>
    <xf numFmtId="0" fontId="0" fillId="3" borderId="0" xfId="0" applyFill="1"/>
    <xf numFmtId="198" fontId="9" fillId="97" borderId="0" xfId="0" applyNumberFormat="1" applyFont="1" applyFill="1"/>
    <xf numFmtId="0" fontId="11" fillId="97" borderId="0" xfId="0" applyFont="1" applyFill="1"/>
    <xf numFmtId="3" fontId="11" fillId="97" borderId="0" xfId="0" applyNumberFormat="1" applyFont="1" applyFill="1"/>
    <xf numFmtId="198" fontId="0" fillId="97" borderId="0" xfId="0" applyNumberFormat="1" applyFill="1"/>
    <xf numFmtId="6" fontId="9" fillId="0" borderId="0" xfId="0" applyNumberFormat="1" applyFont="1"/>
    <xf numFmtId="0" fontId="5" fillId="0" borderId="0" xfId="3" applyFont="1"/>
    <xf numFmtId="0" fontId="5" fillId="3" borderId="0" xfId="3" applyFont="1" applyFill="1"/>
    <xf numFmtId="0" fontId="5" fillId="97" borderId="0" xfId="3" applyFont="1" applyFill="1"/>
    <xf numFmtId="198" fontId="126" fillId="97" borderId="0" xfId="0" applyNumberFormat="1" applyFont="1" applyFill="1"/>
    <xf numFmtId="0" fontId="9" fillId="0" borderId="0" xfId="0" applyFont="1" applyBorder="1"/>
    <xf numFmtId="0" fontId="0" fillId="0" borderId="0" xfId="0" applyFill="1" applyBorder="1"/>
    <xf numFmtId="0" fontId="5" fillId="0" borderId="0" xfId="3" applyFont="1" applyBorder="1"/>
    <xf numFmtId="0" fontId="0" fillId="3" borderId="0" xfId="0" applyFill="1" applyBorder="1"/>
    <xf numFmtId="0" fontId="11" fillId="0" borderId="0" xfId="0" applyFont="1" applyFill="1"/>
    <xf numFmtId="198" fontId="0" fillId="0" borderId="0" xfId="0" applyNumberFormat="1" applyFill="1"/>
    <xf numFmtId="0" fontId="14" fillId="0" borderId="0" xfId="0" applyFont="1" applyFill="1"/>
    <xf numFmtId="199" fontId="0" fillId="0" borderId="0" xfId="0" applyNumberFormat="1" applyFill="1" applyBorder="1"/>
    <xf numFmtId="3" fontId="0" fillId="0" borderId="0" xfId="0" applyNumberFormat="1" applyFill="1"/>
    <xf numFmtId="170" fontId="11" fillId="0" borderId="0" xfId="0" applyNumberFormat="1" applyFont="1" applyFill="1" applyBorder="1"/>
    <xf numFmtId="170" fontId="9" fillId="0" borderId="0" xfId="0" applyNumberFormat="1" applyFont="1" applyFill="1"/>
    <xf numFmtId="169" fontId="5" fillId="0" borderId="0" xfId="3" applyNumberFormat="1" applyFont="1" applyFill="1" applyBorder="1"/>
    <xf numFmtId="169" fontId="5" fillId="0" borderId="0" xfId="3" applyNumberFormat="1" applyFont="1" applyBorder="1"/>
    <xf numFmtId="1" fontId="3" fillId="0" borderId="0" xfId="2" applyNumberFormat="1" applyFont="1" applyFill="1"/>
    <xf numFmtId="0" fontId="129" fillId="0" borderId="0" xfId="3" applyFont="1"/>
    <xf numFmtId="0" fontId="130" fillId="0" borderId="0" xfId="3" applyFont="1" applyFill="1"/>
    <xf numFmtId="0" fontId="130" fillId="0" borderId="0" xfId="3" applyFont="1"/>
    <xf numFmtId="0" fontId="131" fillId="0" borderId="0" xfId="0" applyFont="1"/>
    <xf numFmtId="0" fontId="132" fillId="0" borderId="0" xfId="3" applyFont="1" applyFill="1"/>
    <xf numFmtId="10" fontId="131" fillId="0" borderId="0" xfId="4" applyNumberFormat="1" applyFont="1" applyFill="1"/>
    <xf numFmtId="0" fontId="133" fillId="2" borderId="0" xfId="3" applyFont="1" applyFill="1"/>
    <xf numFmtId="0" fontId="130" fillId="0" borderId="0" xfId="3" applyFont="1" applyFill="1" applyAlignment="1">
      <alignment horizontal="center" wrapText="1"/>
    </xf>
    <xf numFmtId="0" fontId="132" fillId="2" borderId="0" xfId="3" applyFont="1" applyFill="1"/>
    <xf numFmtId="0" fontId="130" fillId="2" borderId="0" xfId="3" applyFont="1" applyFill="1"/>
    <xf numFmtId="9" fontId="130" fillId="0" borderId="0" xfId="3" applyNumberFormat="1" applyFont="1" applyFill="1"/>
    <xf numFmtId="165" fontId="131" fillId="0" borderId="0" xfId="5" applyNumberFormat="1" applyFont="1" applyFill="1"/>
    <xf numFmtId="167" fontId="131" fillId="0" borderId="0" xfId="6" applyNumberFormat="1" applyFont="1" applyFill="1"/>
    <xf numFmtId="164" fontId="131" fillId="0" borderId="0" xfId="5" applyFont="1" applyFill="1"/>
    <xf numFmtId="0" fontId="130" fillId="0" borderId="0" xfId="3" applyFont="1" applyFill="1" applyAlignment="1">
      <alignment horizontal="right"/>
    </xf>
    <xf numFmtId="9" fontId="131" fillId="0" borderId="0" xfId="5" applyNumberFormat="1" applyFont="1" applyFill="1"/>
    <xf numFmtId="168" fontId="131" fillId="0" borderId="0" xfId="4" applyNumberFormat="1" applyFont="1" applyFill="1"/>
    <xf numFmtId="0" fontId="132" fillId="0" borderId="0" xfId="3" applyFont="1"/>
    <xf numFmtId="169" fontId="131" fillId="0" borderId="0" xfId="5" applyNumberFormat="1" applyFont="1"/>
    <xf numFmtId="168" fontId="130" fillId="0" borderId="0" xfId="3" applyNumberFormat="1" applyFont="1" applyFill="1"/>
    <xf numFmtId="44" fontId="131" fillId="0" borderId="0" xfId="1" applyFont="1"/>
    <xf numFmtId="164" fontId="130" fillId="0" borderId="0" xfId="3" applyNumberFormat="1" applyFont="1" applyFill="1"/>
    <xf numFmtId="165" fontId="131" fillId="0" borderId="0" xfId="4" applyNumberFormat="1" applyFont="1" applyFill="1"/>
    <xf numFmtId="0" fontId="130" fillId="0" borderId="0" xfId="3" applyFont="1" applyFill="1" applyAlignment="1">
      <alignment horizontal="center"/>
    </xf>
    <xf numFmtId="10" fontId="130" fillId="0" borderId="0" xfId="3" applyNumberFormat="1" applyFont="1" applyFill="1"/>
    <xf numFmtId="10" fontId="130" fillId="0" borderId="0" xfId="4" applyNumberFormat="1" applyFont="1"/>
    <xf numFmtId="9" fontId="130" fillId="0" borderId="0" xfId="3" applyNumberFormat="1" applyFont="1"/>
    <xf numFmtId="0" fontId="130" fillId="0" borderId="0" xfId="3" applyFont="1" applyBorder="1" applyAlignment="1"/>
    <xf numFmtId="172" fontId="130" fillId="0" borderId="0" xfId="3" applyNumberFormat="1" applyFont="1" applyFill="1"/>
    <xf numFmtId="164" fontId="131" fillId="0" borderId="0" xfId="5" applyFont="1"/>
    <xf numFmtId="169" fontId="130" fillId="0" borderId="0" xfId="3" applyNumberFormat="1" applyFont="1" applyFill="1"/>
    <xf numFmtId="169" fontId="130" fillId="0" borderId="0" xfId="3" applyNumberFormat="1" applyFont="1"/>
    <xf numFmtId="169" fontId="131" fillId="0" borderId="0" xfId="5" applyNumberFormat="1" applyFont="1" applyFill="1"/>
    <xf numFmtId="0" fontId="131" fillId="0" borderId="0" xfId="0" applyFont="1" applyFill="1"/>
    <xf numFmtId="43" fontId="130" fillId="0" borderId="0" xfId="7" applyFont="1" applyFill="1"/>
    <xf numFmtId="43" fontId="131" fillId="0" borderId="0" xfId="7" applyFont="1" applyFill="1"/>
    <xf numFmtId="165" fontId="130" fillId="0" borderId="0" xfId="3" applyNumberFormat="1" applyFont="1"/>
    <xf numFmtId="43" fontId="130" fillId="0" borderId="0" xfId="3" applyNumberFormat="1" applyFont="1"/>
    <xf numFmtId="0" fontId="130" fillId="0" borderId="1" xfId="3" applyFont="1" applyBorder="1"/>
    <xf numFmtId="169" fontId="131" fillId="0" borderId="1" xfId="5" applyNumberFormat="1" applyFont="1" applyFill="1" applyBorder="1"/>
    <xf numFmtId="169" fontId="131" fillId="0" borderId="1" xfId="5" applyNumberFormat="1" applyFont="1" applyBorder="1"/>
    <xf numFmtId="171" fontId="130" fillId="0" borderId="0" xfId="7" applyNumberFormat="1" applyFont="1" applyFill="1"/>
    <xf numFmtId="171" fontId="130" fillId="0" borderId="1" xfId="3" applyNumberFormat="1" applyFont="1" applyFill="1" applyBorder="1"/>
    <xf numFmtId="0" fontId="130" fillId="0" borderId="0" xfId="3" applyFont="1" applyBorder="1"/>
    <xf numFmtId="169" fontId="131" fillId="0" borderId="0" xfId="5" applyNumberFormat="1" applyFont="1" applyBorder="1"/>
    <xf numFmtId="0" fontId="130" fillId="0" borderId="0" xfId="3" applyFont="1" applyFill="1" applyBorder="1"/>
    <xf numFmtId="0" fontId="132" fillId="0" borderId="1" xfId="3" applyFont="1" applyFill="1" applyBorder="1"/>
    <xf numFmtId="0" fontId="132" fillId="0" borderId="1" xfId="3" applyFont="1" applyBorder="1"/>
    <xf numFmtId="169" fontId="132" fillId="0" borderId="1" xfId="3" applyNumberFormat="1" applyFont="1" applyFill="1" applyBorder="1"/>
    <xf numFmtId="169" fontId="132" fillId="0" borderId="1" xfId="3" applyNumberFormat="1" applyFont="1" applyBorder="1"/>
    <xf numFmtId="0" fontId="0" fillId="0" borderId="0" xfId="0"/>
    <xf numFmtId="0" fontId="0" fillId="0" borderId="0" xfId="0" applyFill="1"/>
    <xf numFmtId="0" fontId="9" fillId="0" borderId="0" xfId="0" applyFont="1" applyFill="1"/>
    <xf numFmtId="8" fontId="11" fillId="0" borderId="0" xfId="0" applyNumberFormat="1" applyFont="1" applyFill="1"/>
    <xf numFmtId="6" fontId="11" fillId="0" borderId="0" xfId="0" applyNumberFormat="1" applyFont="1" applyFill="1"/>
    <xf numFmtId="0" fontId="5" fillId="98" borderId="0" xfId="3" applyFont="1" applyFill="1" applyBorder="1"/>
    <xf numFmtId="0" fontId="9" fillId="0" borderId="0" xfId="3" applyFont="1" applyFill="1" applyBorder="1"/>
    <xf numFmtId="0" fontId="3" fillId="98" borderId="0" xfId="3" applyFill="1"/>
    <xf numFmtId="169" fontId="0" fillId="98" borderId="0" xfId="5" applyNumberFormat="1" applyFont="1" applyFill="1"/>
    <xf numFmtId="201" fontId="3" fillId="98" borderId="0" xfId="1" applyNumberFormat="1" applyFont="1" applyFill="1" applyBorder="1"/>
    <xf numFmtId="201" fontId="130" fillId="98" borderId="0" xfId="1" applyNumberFormat="1" applyFont="1" applyFill="1" applyBorder="1"/>
    <xf numFmtId="43" fontId="0" fillId="0" borderId="0" xfId="5" applyNumberFormat="1" applyFont="1" applyFill="1"/>
    <xf numFmtId="171" fontId="3" fillId="0" borderId="0" xfId="3" applyNumberFormat="1" applyFill="1"/>
    <xf numFmtId="171" fontId="0" fillId="0" borderId="0" xfId="5" applyNumberFormat="1" applyFont="1" applyFill="1"/>
    <xf numFmtId="43" fontId="131" fillId="0" borderId="0" xfId="5" applyNumberFormat="1" applyFont="1" applyFill="1"/>
    <xf numFmtId="0" fontId="0" fillId="3" borderId="45" xfId="0" applyFont="1" applyFill="1" applyBorder="1"/>
    <xf numFmtId="0" fontId="0" fillId="3" borderId="23" xfId="0" applyFont="1" applyFill="1" applyBorder="1"/>
    <xf numFmtId="0" fontId="9" fillId="3" borderId="23" xfId="3" applyFont="1" applyFill="1" applyBorder="1"/>
    <xf numFmtId="0" fontId="6" fillId="3" borderId="23" xfId="3" applyFont="1" applyFill="1" applyBorder="1"/>
    <xf numFmtId="0" fontId="6" fillId="3" borderId="46" xfId="3" applyFont="1" applyFill="1" applyBorder="1"/>
    <xf numFmtId="0" fontId="8" fillId="3" borderId="3" xfId="3" applyFont="1" applyFill="1" applyBorder="1"/>
    <xf numFmtId="0" fontId="6" fillId="3" borderId="0" xfId="3" applyFont="1" applyFill="1" applyBorder="1"/>
    <xf numFmtId="0" fontId="9" fillId="3" borderId="0" xfId="3" applyFont="1" applyFill="1" applyBorder="1"/>
    <xf numFmtId="0" fontId="8" fillId="3" borderId="0" xfId="3" applyFont="1" applyFill="1" applyBorder="1"/>
    <xf numFmtId="0" fontId="6" fillId="3" borderId="48" xfId="3" applyFont="1" applyFill="1" applyBorder="1"/>
    <xf numFmtId="0" fontId="6" fillId="3" borderId="3" xfId="3" applyFont="1" applyFill="1" applyBorder="1"/>
    <xf numFmtId="10" fontId="9" fillId="3" borderId="30" xfId="2" applyNumberFormat="1" applyFont="1" applyFill="1" applyBorder="1"/>
    <xf numFmtId="0" fontId="9" fillId="3" borderId="47" xfId="3" applyFont="1" applyFill="1" applyBorder="1"/>
    <xf numFmtId="169" fontId="9" fillId="3" borderId="30" xfId="3607" applyNumberFormat="1" applyFont="1" applyFill="1" applyBorder="1"/>
    <xf numFmtId="0" fontId="9" fillId="3" borderId="48" xfId="3" applyFont="1" applyFill="1" applyBorder="1"/>
    <xf numFmtId="0" fontId="6" fillId="3" borderId="3" xfId="3" applyFont="1" applyFill="1" applyBorder="1" applyAlignment="1">
      <alignment horizontal="center" wrapText="1"/>
    </xf>
    <xf numFmtId="165" fontId="0" fillId="3" borderId="0" xfId="5" applyNumberFormat="1" applyFont="1" applyFill="1" applyBorder="1"/>
    <xf numFmtId="166" fontId="32" fillId="3" borderId="0" xfId="3" applyNumberFormat="1" applyFont="1" applyFill="1" applyBorder="1"/>
    <xf numFmtId="0" fontId="0" fillId="3" borderId="47" xfId="0" applyFont="1" applyFill="1" applyBorder="1"/>
    <xf numFmtId="9" fontId="6" fillId="3" borderId="3" xfId="3" applyNumberFormat="1" applyFont="1" applyFill="1" applyBorder="1"/>
    <xf numFmtId="0" fontId="0" fillId="3" borderId="0" xfId="0" applyFont="1" applyFill="1" applyBorder="1"/>
    <xf numFmtId="202" fontId="9" fillId="3" borderId="0" xfId="1754" applyNumberFormat="1" applyFont="1" applyFill="1" applyBorder="1"/>
    <xf numFmtId="166" fontId="9" fillId="3" borderId="0" xfId="1754" applyFont="1" applyFill="1" applyBorder="1"/>
    <xf numFmtId="168" fontId="2" fillId="3" borderId="3" xfId="4" applyNumberFormat="1" applyFont="1" applyFill="1" applyBorder="1"/>
    <xf numFmtId="0" fontId="0" fillId="3" borderId="3" xfId="0" applyFont="1" applyFill="1" applyBorder="1"/>
    <xf numFmtId="0" fontId="2" fillId="3" borderId="0" xfId="0" applyFont="1" applyFill="1" applyBorder="1"/>
    <xf numFmtId="2" fontId="3" fillId="0" borderId="0" xfId="3" applyNumberFormat="1" applyFont="1"/>
    <xf numFmtId="10" fontId="130" fillId="0" borderId="0" xfId="2" applyNumberFormat="1" applyFont="1"/>
    <xf numFmtId="166" fontId="0" fillId="3" borderId="0" xfId="1754" applyFont="1" applyFill="1" applyBorder="1"/>
    <xf numFmtId="0" fontId="5" fillId="3" borderId="0" xfId="3" applyFont="1" applyFill="1" applyBorder="1"/>
    <xf numFmtId="171" fontId="9" fillId="3" borderId="0" xfId="7" applyNumberFormat="1" applyFont="1" applyFill="1" applyBorder="1"/>
    <xf numFmtId="201" fontId="0" fillId="3" borderId="0" xfId="1" applyNumberFormat="1" applyFont="1" applyFill="1" applyBorder="1"/>
    <xf numFmtId="0" fontId="0" fillId="3" borderId="48" xfId="0" applyFill="1" applyBorder="1"/>
    <xf numFmtId="0" fontId="6" fillId="3" borderId="0" xfId="3" applyFont="1" applyFill="1" applyBorder="1" applyAlignment="1">
      <alignment vertical="top"/>
    </xf>
    <xf numFmtId="0" fontId="0" fillId="3" borderId="3" xfId="0" applyFill="1" applyBorder="1"/>
    <xf numFmtId="0" fontId="0" fillId="3" borderId="49" xfId="0" applyFill="1" applyBorder="1"/>
    <xf numFmtId="0" fontId="0" fillId="3" borderId="7" xfId="0" applyFill="1" applyBorder="1"/>
    <xf numFmtId="0" fontId="0" fillId="3" borderId="50" xfId="0" applyFill="1" applyBorder="1"/>
    <xf numFmtId="1" fontId="9" fillId="0" borderId="0" xfId="0" applyNumberFormat="1" applyFont="1"/>
    <xf numFmtId="0" fontId="18" fillId="0" borderId="0" xfId="0" applyFont="1" applyFill="1"/>
    <xf numFmtId="199" fontId="0" fillId="0" borderId="0" xfId="0" applyNumberFormat="1" applyFill="1"/>
    <xf numFmtId="200" fontId="130" fillId="0" borderId="0" xfId="3" applyNumberFormat="1" applyFont="1" applyFill="1" applyBorder="1"/>
    <xf numFmtId="6" fontId="3" fillId="0" borderId="0" xfId="3" applyNumberFormat="1" applyFill="1" applyBorder="1"/>
    <xf numFmtId="198" fontId="126" fillId="0" borderId="0" xfId="0" applyNumberFormat="1" applyFont="1" applyFill="1"/>
    <xf numFmtId="198" fontId="9" fillId="0" borderId="0" xfId="0" applyNumberFormat="1" applyFont="1" applyFill="1"/>
    <xf numFmtId="198" fontId="11" fillId="0" borderId="0" xfId="0" applyNumberFormat="1" applyFont="1" applyFill="1"/>
    <xf numFmtId="0" fontId="0" fillId="0" borderId="0" xfId="0" applyFont="1" applyFill="1"/>
    <xf numFmtId="0" fontId="132" fillId="2" borderId="45" xfId="3" applyFont="1" applyFill="1" applyBorder="1"/>
    <xf numFmtId="0" fontId="130" fillId="2" borderId="23" xfId="3" applyFont="1" applyFill="1" applyBorder="1"/>
    <xf numFmtId="0" fontId="130" fillId="2" borderId="46" xfId="3" applyFont="1" applyFill="1" applyBorder="1"/>
    <xf numFmtId="0" fontId="5" fillId="0" borderId="3" xfId="3" applyFont="1" applyBorder="1"/>
    <xf numFmtId="0" fontId="0" fillId="0" borderId="48" xfId="0" applyFont="1" applyBorder="1"/>
    <xf numFmtId="0" fontId="132" fillId="0" borderId="3" xfId="3" applyFont="1" applyBorder="1"/>
    <xf numFmtId="0" fontId="131" fillId="0" borderId="48" xfId="0" applyFont="1" applyBorder="1"/>
    <xf numFmtId="0" fontId="5" fillId="0" borderId="49" xfId="3" applyFont="1" applyFill="1" applyBorder="1"/>
    <xf numFmtId="169" fontId="131" fillId="0" borderId="7" xfId="5" applyNumberFormat="1" applyFont="1" applyBorder="1"/>
    <xf numFmtId="0" fontId="131" fillId="0" borderId="50" xfId="0" applyFont="1" applyBorder="1"/>
    <xf numFmtId="0" fontId="8" fillId="3" borderId="52" xfId="3" applyFont="1" applyFill="1" applyBorder="1"/>
    <xf numFmtId="0" fontId="0" fillId="3" borderId="8" xfId="0" applyFill="1" applyBorder="1"/>
    <xf numFmtId="0" fontId="9" fillId="3" borderId="53" xfId="3" applyFont="1" applyFill="1" applyBorder="1"/>
    <xf numFmtId="0" fontId="9" fillId="3" borderId="54" xfId="3" applyFont="1" applyFill="1" applyBorder="1"/>
    <xf numFmtId="0" fontId="0" fillId="3" borderId="54" xfId="0" applyFill="1" applyBorder="1"/>
    <xf numFmtId="0" fontId="9" fillId="3" borderId="55" xfId="3" applyFont="1" applyFill="1" applyBorder="1"/>
    <xf numFmtId="0" fontId="5" fillId="3" borderId="56" xfId="3" applyFont="1" applyFill="1" applyBorder="1"/>
    <xf numFmtId="0" fontId="9" fillId="3" borderId="56" xfId="3" applyFont="1" applyFill="1" applyBorder="1"/>
    <xf numFmtId="0" fontId="0" fillId="3" borderId="56" xfId="0" applyFill="1" applyBorder="1"/>
    <xf numFmtId="166" fontId="9" fillId="3" borderId="56" xfId="1754" applyFont="1" applyFill="1" applyBorder="1"/>
    <xf numFmtId="0" fontId="9" fillId="3" borderId="57" xfId="3" applyFont="1" applyFill="1" applyBorder="1"/>
    <xf numFmtId="0" fontId="9" fillId="3" borderId="7" xfId="3" applyFont="1" applyFill="1" applyBorder="1"/>
    <xf numFmtId="0" fontId="5" fillId="3" borderId="7" xfId="3" applyFont="1" applyFill="1" applyBorder="1"/>
    <xf numFmtId="166" fontId="9" fillId="3" borderId="7" xfId="1754" applyFont="1" applyFill="1" applyBorder="1"/>
    <xf numFmtId="0" fontId="2" fillId="3" borderId="30" xfId="0" applyFont="1" applyFill="1" applyBorder="1"/>
    <xf numFmtId="0" fontId="0" fillId="3" borderId="30" xfId="0" applyFill="1" applyBorder="1" applyAlignment="1">
      <alignment vertical="top"/>
    </xf>
    <xf numFmtId="0" fontId="0" fillId="3" borderId="30" xfId="0" applyFill="1" applyBorder="1"/>
    <xf numFmtId="201" fontId="0" fillId="3" borderId="44" xfId="1" applyNumberFormat="1" applyFont="1" applyFill="1" applyBorder="1"/>
    <xf numFmtId="0" fontId="0" fillId="3" borderId="0" xfId="1754" applyNumberFormat="1" applyFont="1" applyFill="1" applyBorder="1"/>
    <xf numFmtId="0" fontId="6" fillId="0" borderId="0" xfId="0" applyFont="1" applyFill="1"/>
    <xf numFmtId="0" fontId="0" fillId="3" borderId="30" xfId="0" applyFill="1" applyBorder="1" applyAlignment="1">
      <alignment vertical="top" wrapText="1"/>
    </xf>
    <xf numFmtId="0" fontId="0" fillId="3" borderId="30" xfId="0" applyFill="1" applyBorder="1" applyAlignment="1">
      <alignment wrapText="1"/>
    </xf>
    <xf numFmtId="201" fontId="0" fillId="3" borderId="30" xfId="0" applyNumberFormat="1" applyFill="1" applyBorder="1"/>
    <xf numFmtId="0" fontId="0" fillId="3" borderId="53" xfId="0" applyFill="1" applyBorder="1"/>
    <xf numFmtId="0" fontId="0" fillId="3" borderId="0" xfId="0" applyFont="1" applyFill="1"/>
    <xf numFmtId="201" fontId="1" fillId="3" borderId="0" xfId="1" applyNumberFormat="1" applyFont="1" applyFill="1"/>
    <xf numFmtId="171" fontId="1" fillId="3" borderId="0" xfId="7" applyNumberFormat="1" applyFont="1" applyFill="1"/>
    <xf numFmtId="44" fontId="1" fillId="3" borderId="0" xfId="1" applyFont="1" applyFill="1"/>
    <xf numFmtId="0" fontId="0" fillId="3" borderId="0" xfId="0" applyFill="1" applyAlignment="1">
      <alignment vertical="top"/>
    </xf>
    <xf numFmtId="0" fontId="0" fillId="3" borderId="0" xfId="0" applyFont="1" applyFill="1" applyAlignment="1">
      <alignment vertical="top"/>
    </xf>
    <xf numFmtId="171" fontId="1" fillId="3" borderId="0" xfId="7" applyNumberFormat="1" applyFont="1" applyFill="1" applyAlignment="1">
      <alignment vertical="top"/>
    </xf>
    <xf numFmtId="0" fontId="0" fillId="3" borderId="45" xfId="0" applyFill="1" applyBorder="1"/>
    <xf numFmtId="0" fontId="0" fillId="3" borderId="23" xfId="0" applyFill="1" applyBorder="1"/>
    <xf numFmtId="0" fontId="0" fillId="3" borderId="46" xfId="0" applyFill="1" applyBorder="1"/>
    <xf numFmtId="0" fontId="2" fillId="3" borderId="3" xfId="0" applyFont="1" applyFill="1" applyBorder="1"/>
    <xf numFmtId="0" fontId="2" fillId="3" borderId="48" xfId="0" applyFont="1" applyFill="1" applyBorder="1"/>
    <xf numFmtId="201" fontId="0" fillId="3" borderId="48" xfId="1" applyNumberFormat="1" applyFont="1" applyFill="1" applyBorder="1"/>
    <xf numFmtId="201" fontId="0" fillId="3" borderId="7" xfId="1" applyNumberFormat="1" applyFont="1" applyFill="1" applyBorder="1"/>
    <xf numFmtId="201" fontId="0" fillId="3" borderId="50" xfId="1" applyNumberFormat="1" applyFont="1" applyFill="1" applyBorder="1"/>
    <xf numFmtId="201" fontId="9" fillId="0" borderId="0" xfId="1" applyNumberFormat="1" applyFont="1" applyFill="1"/>
    <xf numFmtId="6" fontId="9" fillId="0" borderId="0" xfId="0" applyNumberFormat="1" applyFont="1" applyFill="1"/>
    <xf numFmtId="201" fontId="9" fillId="0" borderId="0" xfId="1" applyNumberFormat="1" applyFont="1"/>
    <xf numFmtId="44" fontId="9" fillId="0" borderId="0" xfId="1" applyFont="1"/>
    <xf numFmtId="0" fontId="139" fillId="3" borderId="0" xfId="0" applyFont="1" applyFill="1"/>
    <xf numFmtId="0" fontId="121" fillId="3" borderId="0" xfId="0" applyFont="1" applyFill="1"/>
    <xf numFmtId="201" fontId="140" fillId="0" borderId="44" xfId="1" applyNumberFormat="1" applyFont="1" applyFill="1" applyBorder="1"/>
    <xf numFmtId="0" fontId="121" fillId="3" borderId="30" xfId="0" applyFont="1" applyFill="1" applyBorder="1" applyAlignment="1">
      <alignment vertical="top"/>
    </xf>
    <xf numFmtId="0" fontId="121" fillId="3" borderId="58" xfId="0" applyFont="1" applyFill="1" applyBorder="1" applyAlignment="1">
      <alignment vertical="top" wrapText="1"/>
    </xf>
    <xf numFmtId="0" fontId="121" fillId="3" borderId="61" xfId="0" applyFont="1" applyFill="1" applyBorder="1" applyAlignment="1">
      <alignment vertical="top" wrapText="1"/>
    </xf>
    <xf numFmtId="0" fontId="121" fillId="3" borderId="59" xfId="0" applyFont="1" applyFill="1" applyBorder="1" applyAlignment="1">
      <alignment vertical="top" wrapText="1"/>
    </xf>
    <xf numFmtId="0" fontId="121" fillId="3" borderId="62" xfId="0" applyFont="1" applyFill="1" applyBorder="1" applyAlignment="1">
      <alignment vertical="top" wrapText="1"/>
    </xf>
    <xf numFmtId="0" fontId="139" fillId="3" borderId="30" xfId="0" applyFont="1" applyFill="1" applyBorder="1" applyAlignment="1">
      <alignment vertical="top"/>
    </xf>
    <xf numFmtId="0" fontId="139" fillId="3" borderId="30" xfId="0" applyFont="1" applyFill="1" applyBorder="1" applyAlignment="1">
      <alignment vertical="top" wrapText="1"/>
    </xf>
    <xf numFmtId="0" fontId="139" fillId="3" borderId="60" xfId="0" applyFont="1" applyFill="1" applyBorder="1" applyAlignment="1">
      <alignment vertical="top"/>
    </xf>
    <xf numFmtId="0" fontId="121" fillId="3" borderId="0" xfId="0" applyFont="1" applyFill="1" applyAlignment="1">
      <alignment vertical="top"/>
    </xf>
    <xf numFmtId="171" fontId="121" fillId="3" borderId="30" xfId="7" applyNumberFormat="1" applyFont="1" applyFill="1" applyBorder="1" applyAlignment="1">
      <alignment vertical="top"/>
    </xf>
    <xf numFmtId="202" fontId="121" fillId="3" borderId="30" xfId="1754" applyNumberFormat="1" applyFont="1" applyFill="1" applyBorder="1" applyAlignment="1">
      <alignment vertical="top"/>
    </xf>
    <xf numFmtId="0" fontId="121" fillId="3" borderId="58" xfId="0" applyFont="1" applyFill="1" applyBorder="1" applyAlignment="1">
      <alignment vertical="top"/>
    </xf>
    <xf numFmtId="0" fontId="121" fillId="3" borderId="61" xfId="0" applyFont="1" applyFill="1" applyBorder="1" applyAlignment="1">
      <alignment vertical="top"/>
    </xf>
    <xf numFmtId="0" fontId="121" fillId="3" borderId="59" xfId="0" applyFont="1" applyFill="1" applyBorder="1" applyAlignment="1">
      <alignment vertical="top"/>
    </xf>
    <xf numFmtId="0" fontId="9" fillId="0" borderId="52" xfId="0" applyFont="1" applyBorder="1"/>
    <xf numFmtId="0" fontId="9" fillId="0" borderId="8" xfId="0" applyFont="1" applyBorder="1"/>
    <xf numFmtId="0" fontId="9" fillId="0" borderId="53" xfId="0" applyFont="1" applyBorder="1"/>
    <xf numFmtId="0" fontId="9" fillId="0" borderId="47" xfId="0" applyFont="1" applyBorder="1"/>
    <xf numFmtId="0" fontId="9" fillId="0" borderId="54" xfId="0" applyFont="1" applyBorder="1"/>
    <xf numFmtId="0" fontId="9" fillId="0" borderId="55" xfId="0" applyFont="1" applyBorder="1"/>
    <xf numFmtId="0" fontId="9" fillId="0" borderId="56" xfId="0" applyFont="1" applyBorder="1"/>
    <xf numFmtId="0" fontId="9" fillId="0" borderId="57" xfId="0" applyFont="1" applyBorder="1"/>
    <xf numFmtId="0" fontId="0" fillId="0" borderId="3" xfId="0" applyFill="1" applyBorder="1"/>
    <xf numFmtId="2" fontId="0" fillId="0" borderId="0" xfId="0" applyNumberFormat="1" applyFill="1"/>
    <xf numFmtId="203" fontId="0" fillId="0" borderId="0" xfId="0" applyNumberFormat="1" applyFill="1" applyBorder="1"/>
    <xf numFmtId="1" fontId="9" fillId="0" borderId="44" xfId="0" applyNumberFormat="1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10" fontId="9" fillId="0" borderId="30" xfId="2" applyNumberFormat="1" applyFont="1" applyFill="1" applyBorder="1"/>
    <xf numFmtId="1" fontId="9" fillId="0" borderId="30" xfId="2" applyNumberFormat="1" applyFont="1" applyFill="1" applyBorder="1"/>
    <xf numFmtId="10" fontId="0" fillId="0" borderId="30" xfId="2" applyNumberFormat="1" applyFont="1" applyFill="1" applyBorder="1"/>
    <xf numFmtId="202" fontId="0" fillId="0" borderId="30" xfId="1754" applyNumberFormat="1" applyFont="1" applyFill="1" applyBorder="1"/>
    <xf numFmtId="169" fontId="9" fillId="0" borderId="51" xfId="3607" applyNumberFormat="1" applyFont="1" applyFill="1" applyBorder="1"/>
    <xf numFmtId="169" fontId="9" fillId="0" borderId="30" xfId="3607" applyNumberFormat="1" applyFont="1" applyFill="1" applyBorder="1" applyAlignment="1"/>
    <xf numFmtId="6" fontId="0" fillId="0" borderId="0" xfId="0" applyNumberFormat="1" applyFont="1" applyFill="1" applyBorder="1"/>
    <xf numFmtId="0" fontId="8" fillId="0" borderId="3" xfId="0" applyFont="1" applyFill="1" applyBorder="1"/>
    <xf numFmtId="0" fontId="6" fillId="0" borderId="3" xfId="0" applyFont="1" applyFill="1" applyBorder="1"/>
    <xf numFmtId="6" fontId="0" fillId="0" borderId="0" xfId="0" applyNumberFormat="1" applyFill="1" applyBorder="1"/>
    <xf numFmtId="0" fontId="9" fillId="0" borderId="3" xfId="0" applyFont="1" applyFill="1" applyBorder="1"/>
    <xf numFmtId="169" fontId="0" fillId="0" borderId="0" xfId="0" applyNumberFormat="1" applyFill="1"/>
    <xf numFmtId="44" fontId="3" fillId="0" borderId="0" xfId="1" applyFont="1" applyFill="1"/>
    <xf numFmtId="3" fontId="3" fillId="0" borderId="0" xfId="3" applyNumberFormat="1" applyFill="1"/>
    <xf numFmtId="3" fontId="3" fillId="0" borderId="0" xfId="3" applyNumberFormat="1" applyFont="1" applyFill="1"/>
    <xf numFmtId="169" fontId="131" fillId="0" borderId="0" xfId="0" applyNumberFormat="1" applyFont="1" applyFill="1"/>
    <xf numFmtId="44" fontId="130" fillId="0" borderId="0" xfId="1" applyFont="1" applyFill="1"/>
    <xf numFmtId="0" fontId="131" fillId="0" borderId="0" xfId="0" applyFont="1" applyBorder="1"/>
    <xf numFmtId="0" fontId="5" fillId="0" borderId="3" xfId="3" applyFont="1" applyFill="1" applyBorder="1"/>
    <xf numFmtId="0" fontId="130" fillId="0" borderId="7" xfId="3" applyFont="1" applyFill="1" applyBorder="1"/>
    <xf numFmtId="201" fontId="131" fillId="0" borderId="7" xfId="1" applyNumberFormat="1" applyFont="1" applyFill="1" applyBorder="1"/>
    <xf numFmtId="0" fontId="0" fillId="0" borderId="50" xfId="0" applyFont="1" applyFill="1" applyBorder="1"/>
    <xf numFmtId="0" fontId="132" fillId="0" borderId="49" xfId="3" applyFont="1" applyBorder="1"/>
    <xf numFmtId="0" fontId="130" fillId="0" borderId="7" xfId="3" applyFont="1" applyBorder="1"/>
    <xf numFmtId="0" fontId="5" fillId="2" borderId="45" xfId="3" applyFont="1" applyFill="1" applyBorder="1"/>
    <xf numFmtId="0" fontId="3" fillId="2" borderId="23" xfId="3" applyFill="1" applyBorder="1"/>
    <xf numFmtId="0" fontId="3" fillId="2" borderId="46" xfId="3" applyFill="1" applyBorder="1"/>
    <xf numFmtId="0" fontId="0" fillId="0" borderId="48" xfId="0" applyBorder="1"/>
    <xf numFmtId="0" fontId="3" fillId="0" borderId="7" xfId="3" applyFill="1" applyBorder="1"/>
    <xf numFmtId="169" fontId="0" fillId="0" borderId="7" xfId="5" applyNumberFormat="1" applyFont="1" applyFill="1" applyBorder="1"/>
    <xf numFmtId="0" fontId="0" fillId="0" borderId="50" xfId="0" applyFill="1" applyBorder="1"/>
    <xf numFmtId="0" fontId="10" fillId="0" borderId="0" xfId="0" applyFont="1" applyFill="1"/>
    <xf numFmtId="0" fontId="128" fillId="0" borderId="0" xfId="0" applyFont="1" applyFill="1"/>
    <xf numFmtId="0" fontId="2" fillId="0" borderId="0" xfId="0" applyFont="1" applyFill="1"/>
    <xf numFmtId="168" fontId="0" fillId="0" borderId="0" xfId="0" applyNumberFormat="1" applyFill="1"/>
    <xf numFmtId="1" fontId="0" fillId="0" borderId="0" xfId="0" applyNumberFormat="1" applyFill="1"/>
    <xf numFmtId="1" fontId="18" fillId="0" borderId="0" xfId="0" applyNumberFormat="1" applyFont="1" applyFill="1"/>
    <xf numFmtId="1" fontId="9" fillId="0" borderId="0" xfId="0" applyNumberFormat="1" applyFont="1" applyFill="1"/>
    <xf numFmtId="200" fontId="9" fillId="0" borderId="0" xfId="0" applyNumberFormat="1" applyFont="1" applyFill="1"/>
    <xf numFmtId="200" fontId="18" fillId="0" borderId="0" xfId="0" applyNumberFormat="1" applyFont="1" applyFill="1"/>
    <xf numFmtId="0" fontId="7" fillId="0" borderId="0" xfId="0" applyFont="1" applyFill="1"/>
    <xf numFmtId="0" fontId="126" fillId="0" borderId="0" xfId="0" applyFont="1" applyFill="1"/>
    <xf numFmtId="0" fontId="127" fillId="0" borderId="0" xfId="0" applyFont="1" applyFill="1"/>
    <xf numFmtId="198" fontId="2" fillId="0" borderId="0" xfId="0" applyNumberFormat="1" applyFont="1" applyFill="1"/>
    <xf numFmtId="3" fontId="11" fillId="0" borderId="0" xfId="0" applyNumberFormat="1" applyFont="1" applyFill="1"/>
    <xf numFmtId="200" fontId="11" fillId="0" borderId="0" xfId="0" applyNumberFormat="1" applyFont="1" applyFill="1"/>
    <xf numFmtId="0" fontId="12" fillId="0" borderId="0" xfId="0" applyFont="1" applyFill="1"/>
    <xf numFmtId="0" fontId="1" fillId="0" borderId="0" xfId="0" applyFont="1" applyFill="1"/>
    <xf numFmtId="0" fontId="1" fillId="0" borderId="3" xfId="0" applyFont="1" applyFill="1" applyBorder="1"/>
    <xf numFmtId="0" fontId="10" fillId="0" borderId="4" xfId="0" applyFont="1" applyFill="1" applyBorder="1"/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3" fillId="0" borderId="0" xfId="0" applyFont="1" applyFill="1"/>
    <xf numFmtId="170" fontId="11" fillId="0" borderId="0" xfId="0" applyNumberFormat="1" applyFont="1" applyFill="1"/>
    <xf numFmtId="0" fontId="15" fillId="0" borderId="0" xfId="0" applyFont="1" applyFill="1"/>
    <xf numFmtId="0" fontId="8" fillId="0" borderId="0" xfId="0" applyFont="1" applyFill="1"/>
    <xf numFmtId="170" fontId="12" fillId="0" borderId="0" xfId="0" applyNumberFormat="1" applyFont="1" applyFill="1"/>
    <xf numFmtId="0" fontId="11" fillId="0" borderId="7" xfId="0" applyFont="1" applyFill="1" applyBorder="1"/>
    <xf numFmtId="0" fontId="1" fillId="0" borderId="7" xfId="0" applyFont="1" applyFill="1" applyBorder="1"/>
    <xf numFmtId="170" fontId="1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Fill="1"/>
    <xf numFmtId="6" fontId="9" fillId="0" borderId="0" xfId="0" applyNumberFormat="1" applyFont="1" applyFill="1" applyBorder="1"/>
    <xf numFmtId="6" fontId="0" fillId="0" borderId="2" xfId="0" applyNumberFormat="1" applyFont="1" applyFill="1" applyBorder="1"/>
    <xf numFmtId="170" fontId="9" fillId="0" borderId="0" xfId="0" applyNumberFormat="1" applyFont="1" applyFill="1" applyBorder="1"/>
    <xf numFmtId="3" fontId="1" fillId="0" borderId="0" xfId="0" applyNumberFormat="1" applyFont="1" applyFill="1"/>
    <xf numFmtId="0" fontId="2" fillId="0" borderId="0" xfId="0" applyFont="1" applyFill="1" applyAlignment="1">
      <alignment wrapText="1"/>
    </xf>
    <xf numFmtId="1" fontId="1" fillId="0" borderId="0" xfId="0" applyNumberFormat="1" applyFont="1" applyFill="1"/>
    <xf numFmtId="3" fontId="1" fillId="0" borderId="0" xfId="0" applyNumberFormat="1" applyFont="1" applyFill="1" applyBorder="1"/>
    <xf numFmtId="3" fontId="11" fillId="0" borderId="2" xfId="0" applyNumberFormat="1" applyFont="1" applyFill="1" applyBorder="1"/>
    <xf numFmtId="3" fontId="11" fillId="0" borderId="0" xfId="0" applyNumberFormat="1" applyFont="1" applyFill="1" applyBorder="1"/>
    <xf numFmtId="0" fontId="16" fillId="0" borderId="3" xfId="0" applyFont="1" applyFill="1" applyBorder="1"/>
    <xf numFmtId="0" fontId="16" fillId="0" borderId="0" xfId="0" applyFont="1" applyFill="1"/>
    <xf numFmtId="9" fontId="16" fillId="0" borderId="6" xfId="0" applyNumberFormat="1" applyFont="1" applyFill="1" applyBorder="1"/>
    <xf numFmtId="0" fontId="11" fillId="0" borderId="0" xfId="0" applyFont="1" applyFill="1" applyBorder="1"/>
    <xf numFmtId="9" fontId="1" fillId="0" borderId="0" xfId="0" applyNumberFormat="1" applyFont="1" applyFill="1"/>
    <xf numFmtId="9" fontId="16" fillId="0" borderId="0" xfId="0" applyNumberFormat="1" applyFont="1" applyFill="1" applyBorder="1"/>
    <xf numFmtId="170" fontId="17" fillId="0" borderId="0" xfId="0" applyNumberFormat="1" applyFont="1" applyFill="1"/>
    <xf numFmtId="170" fontId="17" fillId="0" borderId="0" xfId="0" applyNumberFormat="1" applyFont="1" applyFill="1" applyBorder="1"/>
    <xf numFmtId="1" fontId="11" fillId="0" borderId="0" xfId="0" applyNumberFormat="1" applyFont="1" applyFill="1"/>
    <xf numFmtId="6" fontId="11" fillId="0" borderId="0" xfId="0" applyNumberFormat="1" applyFont="1" applyFill="1" applyBorder="1"/>
    <xf numFmtId="165" fontId="130" fillId="0" borderId="0" xfId="3" applyNumberFormat="1" applyFont="1" applyFill="1"/>
    <xf numFmtId="43" fontId="130" fillId="0" borderId="0" xfId="3" applyNumberFormat="1" applyFont="1" applyFill="1"/>
    <xf numFmtId="0" fontId="130" fillId="0" borderId="1" xfId="3" applyFont="1" applyFill="1" applyBorder="1"/>
    <xf numFmtId="169" fontId="131" fillId="0" borderId="0" xfId="5" applyNumberFormat="1" applyFont="1" applyFill="1" applyBorder="1"/>
    <xf numFmtId="3" fontId="126" fillId="0" borderId="0" xfId="0" applyNumberFormat="1" applyFont="1" applyFill="1"/>
    <xf numFmtId="0" fontId="134" fillId="0" borderId="0" xfId="0" applyFont="1" applyFill="1"/>
    <xf numFmtId="200" fontId="0" fillId="0" borderId="0" xfId="0" applyNumberFormat="1" applyFill="1"/>
    <xf numFmtId="198" fontId="0" fillId="0" borderId="0" xfId="0" applyNumberFormat="1" applyFill="1" applyBorder="1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3" xfId="0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35" fillId="0" borderId="0" xfId="0" applyFont="1" applyFill="1"/>
    <xf numFmtId="170" fontId="0" fillId="0" borderId="0" xfId="0" applyNumberFormat="1" applyFill="1" applyBorder="1"/>
    <xf numFmtId="0" fontId="0" fillId="0" borderId="5" xfId="0" applyFill="1" applyBorder="1"/>
    <xf numFmtId="170" fontId="0" fillId="0" borderId="0" xfId="0" applyNumberFormat="1" applyFill="1"/>
    <xf numFmtId="0" fontId="11" fillId="0" borderId="0" xfId="0" applyNumberFormat="1" applyFont="1" applyFill="1"/>
    <xf numFmtId="6" fontId="0" fillId="0" borderId="2" xfId="0" applyNumberFormat="1" applyFill="1" applyBorder="1"/>
    <xf numFmtId="6" fontId="0" fillId="0" borderId="0" xfId="0" applyNumberFormat="1" applyFont="1" applyFill="1"/>
    <xf numFmtId="3" fontId="0" fillId="0" borderId="0" xfId="0" applyNumberFormat="1" applyFill="1" applyBorder="1"/>
    <xf numFmtId="9" fontId="0" fillId="0" borderId="0" xfId="0" applyNumberFormat="1" applyFill="1"/>
    <xf numFmtId="201" fontId="11" fillId="0" borderId="0" xfId="1" applyNumberFormat="1" applyFont="1" applyFill="1"/>
    <xf numFmtId="6" fontId="0" fillId="0" borderId="0" xfId="0" applyNumberFormat="1" applyFill="1"/>
    <xf numFmtId="6" fontId="1" fillId="0" borderId="0" xfId="0" applyNumberFormat="1" applyFont="1" applyFill="1"/>
    <xf numFmtId="10" fontId="3" fillId="0" borderId="0" xfId="4" applyNumberFormat="1" applyFill="1"/>
    <xf numFmtId="0" fontId="136" fillId="0" borderId="0" xfId="3" applyFont="1" applyFill="1"/>
    <xf numFmtId="165" fontId="3" fillId="0" borderId="0" xfId="3" applyNumberFormat="1" applyFill="1"/>
    <xf numFmtId="43" fontId="3" fillId="0" borderId="0" xfId="3" applyNumberFormat="1" applyFill="1"/>
    <xf numFmtId="0" fontId="3" fillId="0" borderId="1" xfId="3" applyFill="1" applyBorder="1"/>
    <xf numFmtId="0" fontId="3" fillId="0" borderId="0" xfId="3" applyFont="1" applyFill="1" applyBorder="1"/>
    <xf numFmtId="169" fontId="0" fillId="0" borderId="0" xfId="5" applyNumberFormat="1" applyFont="1" applyFill="1" applyBorder="1"/>
    <xf numFmtId="3" fontId="9" fillId="0" borderId="0" xfId="0" applyNumberFormat="1" applyFont="1" applyFill="1"/>
    <xf numFmtId="170" fontId="0" fillId="0" borderId="7" xfId="0" applyNumberFormat="1" applyFill="1" applyBorder="1"/>
    <xf numFmtId="0" fontId="9" fillId="0" borderId="0" xfId="0" applyNumberFormat="1" applyFont="1" applyFill="1" applyBorder="1"/>
    <xf numFmtId="6" fontId="11" fillId="0" borderId="2" xfId="0" applyNumberFormat="1" applyFont="1" applyFill="1" applyBorder="1"/>
    <xf numFmtId="0" fontId="0" fillId="0" borderId="2" xfId="0" applyFill="1" applyBorder="1"/>
    <xf numFmtId="170" fontId="11" fillId="0" borderId="2" xfId="0" applyNumberFormat="1" applyFont="1" applyFill="1" applyBorder="1"/>
    <xf numFmtId="6" fontId="18" fillId="0" borderId="0" xfId="0" applyNumberFormat="1" applyFont="1" applyFill="1"/>
    <xf numFmtId="3" fontId="0" fillId="0" borderId="8" xfId="0" applyNumberFormat="1" applyFill="1" applyBorder="1"/>
    <xf numFmtId="3" fontId="16" fillId="0" borderId="0" xfId="0" applyNumberFormat="1" applyFont="1" applyFill="1" applyBorder="1"/>
    <xf numFmtId="0" fontId="6" fillId="0" borderId="63" xfId="0" applyFont="1" applyFill="1" applyBorder="1"/>
    <xf numFmtId="0" fontId="0" fillId="0" borderId="48" xfId="0" applyFill="1" applyBorder="1"/>
    <xf numFmtId="0" fontId="3" fillId="0" borderId="0" xfId="3" applyFill="1" applyBorder="1" applyAlignment="1"/>
    <xf numFmtId="1" fontId="3" fillId="0" borderId="0" xfId="3" applyNumberFormat="1" applyFill="1"/>
    <xf numFmtId="44" fontId="0" fillId="0" borderId="0" xfId="1" applyFont="1" applyFill="1"/>
    <xf numFmtId="0" fontId="121" fillId="3" borderId="0" xfId="0" applyFont="1" applyFill="1" applyBorder="1" applyAlignment="1">
      <alignment vertical="top"/>
    </xf>
    <xf numFmtId="171" fontId="121" fillId="3" borderId="0" xfId="7" applyNumberFormat="1" applyFont="1" applyFill="1" applyBorder="1" applyAlignment="1">
      <alignment vertical="top"/>
    </xf>
    <xf numFmtId="202" fontId="121" fillId="3" borderId="0" xfId="1754" applyNumberFormat="1" applyFont="1" applyFill="1" applyBorder="1" applyAlignment="1">
      <alignment vertical="top"/>
    </xf>
    <xf numFmtId="0" fontId="121" fillId="3" borderId="0" xfId="0" applyFont="1" applyFill="1" applyBorder="1" applyAlignment="1">
      <alignment vertical="top" wrapText="1"/>
    </xf>
    <xf numFmtId="0" fontId="127" fillId="3" borderId="0" xfId="0" applyFont="1" applyFill="1"/>
  </cellXfs>
  <cellStyles count="3751">
    <cellStyle name=" 1" xfId="9"/>
    <cellStyle name=" 1 2" xfId="10"/>
    <cellStyle name=" 1 3" xfId="11"/>
    <cellStyle name="$/KW/mo (,2)" xfId="12"/>
    <cellStyle name="¢/KW.h (,2)" xfId="13"/>
    <cellStyle name="¢/KW.h (,4)" xfId="14"/>
    <cellStyle name="20% - Accent1 10" xfId="15"/>
    <cellStyle name="20% - Accent1 2" xfId="16"/>
    <cellStyle name="20% - Accent1 2 2" xfId="17"/>
    <cellStyle name="20% - Accent1 2 2 2" xfId="18"/>
    <cellStyle name="20% - Accent1 2 2 2 2" xfId="19"/>
    <cellStyle name="20% - Accent1 2 2 2 2 2" xfId="3738"/>
    <cellStyle name="20% - Accent1 2 2 2 3" xfId="20"/>
    <cellStyle name="20% - Accent1 2 2 2 4" xfId="21"/>
    <cellStyle name="20% - Accent1 2 2 2 5" xfId="3715"/>
    <cellStyle name="20% - Accent1 2 2 3" xfId="22"/>
    <cellStyle name="20% - Accent1 2 2 3 2" xfId="3727"/>
    <cellStyle name="20% - Accent1 2 2 4" xfId="23"/>
    <cellStyle name="20% - Accent1 2 2 5" xfId="24"/>
    <cellStyle name="20% - Accent1 2 2 6" xfId="3598"/>
    <cellStyle name="20% - Accent1 2 3" xfId="25"/>
    <cellStyle name="20% - Accent1 2 3 2" xfId="26"/>
    <cellStyle name="20% - Accent1 2 4" xfId="27"/>
    <cellStyle name="20% - Accent1 2 4 2" xfId="28"/>
    <cellStyle name="20% - Accent1 2 4 3" xfId="29"/>
    <cellStyle name="20% - Accent1 2 5" xfId="30"/>
    <cellStyle name="20% - Accent1 2 6" xfId="31"/>
    <cellStyle name="20% - Accent1 2 7" xfId="32"/>
    <cellStyle name="20% - Accent1 2 8" xfId="3597"/>
    <cellStyle name="20% - Accent1 2_additional cost reductions" xfId="33"/>
    <cellStyle name="20% - Accent1 3" xfId="34"/>
    <cellStyle name="20% - Accent1 3 2" xfId="35"/>
    <cellStyle name="20% - Accent1 3 2 2" xfId="36"/>
    <cellStyle name="20% - Accent1 3 2 3" xfId="37"/>
    <cellStyle name="20% - Accent1 3 2 4" xfId="38"/>
    <cellStyle name="20% - Accent1 3 2 5" xfId="39"/>
    <cellStyle name="20% - Accent1 3 3" xfId="40"/>
    <cellStyle name="20% - Accent1 3 4" xfId="41"/>
    <cellStyle name="20% - Accent1 3 5" xfId="42"/>
    <cellStyle name="20% - Accent1 4" xfId="43"/>
    <cellStyle name="20% - Accent1 4 2" xfId="44"/>
    <cellStyle name="20% - Accent1 4 2 2" xfId="45"/>
    <cellStyle name="20% - Accent1 4 2 3" xfId="46"/>
    <cellStyle name="20% - Accent1 4 2 4" xfId="47"/>
    <cellStyle name="20% - Accent1 4 3" xfId="48"/>
    <cellStyle name="20% - Accent1 4 4" xfId="49"/>
    <cellStyle name="20% - Accent1 4 5" xfId="50"/>
    <cellStyle name="20% - Accent1 5" xfId="51"/>
    <cellStyle name="20% - Accent1 5 2" xfId="52"/>
    <cellStyle name="20% - Accent1 5 3" xfId="53"/>
    <cellStyle name="20% - Accent1 5 4" xfId="54"/>
    <cellStyle name="20% - Accent1 5 5" xfId="55"/>
    <cellStyle name="20% - Accent1 6" xfId="56"/>
    <cellStyle name="20% - Accent1 6 2" xfId="57"/>
    <cellStyle name="20% - Accent1 6 2 2" xfId="58"/>
    <cellStyle name="20% - Accent1 6 2 3" xfId="59"/>
    <cellStyle name="20% - Accent1 6 2 4" xfId="60"/>
    <cellStyle name="20% - Accent1 6 3" xfId="61"/>
    <cellStyle name="20% - Accent1 6 3 2" xfId="62"/>
    <cellStyle name="20% - Accent1 6 3 2 2" xfId="63"/>
    <cellStyle name="20% - Accent1 6 3 2 2 2" xfId="64"/>
    <cellStyle name="20% - Accent1 6 3 2 3" xfId="65"/>
    <cellStyle name="20% - Accent1 6 3 3" xfId="66"/>
    <cellStyle name="20% - Accent1 6 3 3 2" xfId="67"/>
    <cellStyle name="20% - Accent1 6 3 4" xfId="68"/>
    <cellStyle name="20% - Accent1 6 3 4 2" xfId="69"/>
    <cellStyle name="20% - Accent1 6 3 5" xfId="70"/>
    <cellStyle name="20% - Accent1 6 4" xfId="71"/>
    <cellStyle name="20% - Accent1 6 5" xfId="72"/>
    <cellStyle name="20% - Accent1 6 6" xfId="73"/>
    <cellStyle name="20% - Accent1 7" xfId="74"/>
    <cellStyle name="20% - Accent1 7 2" xfId="75"/>
    <cellStyle name="20% - Accent1 7 3" xfId="76"/>
    <cellStyle name="20% - Accent1 7 4" xfId="77"/>
    <cellStyle name="20% - Accent1 7 5" xfId="78"/>
    <cellStyle name="20% - Accent1 8" xfId="79"/>
    <cellStyle name="20% - Accent1 8 2" xfId="80"/>
    <cellStyle name="20% - Accent1 8 3" xfId="81"/>
    <cellStyle name="20% - Accent1 8 4" xfId="82"/>
    <cellStyle name="20% - Accent1 8 5" xfId="83"/>
    <cellStyle name="20% - Accent1 9" xfId="84"/>
    <cellStyle name="20% - Accent1 9 2" xfId="85"/>
    <cellStyle name="20% - Accent1 9 3" xfId="86"/>
    <cellStyle name="20% - Accent1 9 4" xfId="87"/>
    <cellStyle name="20% - Accent1 9 5" xfId="88"/>
    <cellStyle name="20% - Accent2 10" xfId="89"/>
    <cellStyle name="20% - Accent2 2" xfId="90"/>
    <cellStyle name="20% - Accent2 2 2" xfId="91"/>
    <cellStyle name="20% - Accent2 2 2 2" xfId="92"/>
    <cellStyle name="20% - Accent2 2 2 2 2" xfId="93"/>
    <cellStyle name="20% - Accent2 2 2 2 2 2" xfId="3739"/>
    <cellStyle name="20% - Accent2 2 2 2 3" xfId="94"/>
    <cellStyle name="20% - Accent2 2 2 2 4" xfId="95"/>
    <cellStyle name="20% - Accent2 2 2 2 5" xfId="3716"/>
    <cellStyle name="20% - Accent2 2 2 3" xfId="96"/>
    <cellStyle name="20% - Accent2 2 2 3 2" xfId="3728"/>
    <cellStyle name="20% - Accent2 2 2 4" xfId="97"/>
    <cellStyle name="20% - Accent2 2 2 5" xfId="98"/>
    <cellStyle name="20% - Accent2 2 2 6" xfId="3600"/>
    <cellStyle name="20% - Accent2 2 3" xfId="99"/>
    <cellStyle name="20% - Accent2 2 3 2" xfId="100"/>
    <cellStyle name="20% - Accent2 2 4" xfId="3599"/>
    <cellStyle name="20% - Accent2 2_additional cost reductions" xfId="101"/>
    <cellStyle name="20% - Accent2 3" xfId="102"/>
    <cellStyle name="20% - Accent2 3 2" xfId="103"/>
    <cellStyle name="20% - Accent2 3 2 2" xfId="104"/>
    <cellStyle name="20% - Accent2 3 2 3" xfId="105"/>
    <cellStyle name="20% - Accent2 3 2 4" xfId="106"/>
    <cellStyle name="20% - Accent2 3 3" xfId="107"/>
    <cellStyle name="20% - Accent2 3 4" xfId="108"/>
    <cellStyle name="20% - Accent2 3 5" xfId="109"/>
    <cellStyle name="20% - Accent2 4" xfId="110"/>
    <cellStyle name="20% - Accent2 4 2" xfId="111"/>
    <cellStyle name="20% - Accent2 4 2 2" xfId="112"/>
    <cellStyle name="20% - Accent2 4 2 3" xfId="113"/>
    <cellStyle name="20% - Accent2 4 2 4" xfId="114"/>
    <cellStyle name="20% - Accent2 4 3" xfId="115"/>
    <cellStyle name="20% - Accent2 4 3 2" xfId="116"/>
    <cellStyle name="20% - Accent2 4 3 2 2" xfId="117"/>
    <cellStyle name="20% - Accent2 4 3 2 2 2" xfId="118"/>
    <cellStyle name="20% - Accent2 4 3 2 3" xfId="119"/>
    <cellStyle name="20% - Accent2 4 3 3" xfId="120"/>
    <cellStyle name="20% - Accent2 4 3 3 2" xfId="121"/>
    <cellStyle name="20% - Accent2 4 3 4" xfId="122"/>
    <cellStyle name="20% - Accent2 4 3 4 2" xfId="123"/>
    <cellStyle name="20% - Accent2 4 3 5" xfId="124"/>
    <cellStyle name="20% - Accent2 4 4" xfId="125"/>
    <cellStyle name="20% - Accent2 4 5" xfId="126"/>
    <cellStyle name="20% - Accent2 4 6" xfId="127"/>
    <cellStyle name="20% - Accent2 5" xfId="128"/>
    <cellStyle name="20% - Accent2 5 2" xfId="129"/>
    <cellStyle name="20% - Accent2 5 3" xfId="130"/>
    <cellStyle name="20% - Accent2 5 4" xfId="131"/>
    <cellStyle name="20% - Accent2 5 5" xfId="132"/>
    <cellStyle name="20% - Accent2 6" xfId="133"/>
    <cellStyle name="20% - Accent2 6 2" xfId="134"/>
    <cellStyle name="20% - Accent2 6 3" xfId="135"/>
    <cellStyle name="20% - Accent2 6 4" xfId="136"/>
    <cellStyle name="20% - Accent2 6 5" xfId="137"/>
    <cellStyle name="20% - Accent2 7" xfId="138"/>
    <cellStyle name="20% - Accent2 7 2" xfId="139"/>
    <cellStyle name="20% - Accent2 7 3" xfId="140"/>
    <cellStyle name="20% - Accent2 7 4" xfId="141"/>
    <cellStyle name="20% - Accent2 7 5" xfId="142"/>
    <cellStyle name="20% - Accent2 8" xfId="143"/>
    <cellStyle name="20% - Accent2 8 2" xfId="144"/>
    <cellStyle name="20% - Accent2 8 3" xfId="145"/>
    <cellStyle name="20% - Accent2 8 4" xfId="146"/>
    <cellStyle name="20% - Accent2 8 5" xfId="147"/>
    <cellStyle name="20% - Accent2 9" xfId="148"/>
    <cellStyle name="20% - Accent2 9 2" xfId="149"/>
    <cellStyle name="20% - Accent3 10" xfId="150"/>
    <cellStyle name="20% - Accent3 2" xfId="151"/>
    <cellStyle name="20% - Accent3 2 2" xfId="152"/>
    <cellStyle name="20% - Accent3 2 2 2" xfId="153"/>
    <cellStyle name="20% - Accent3 2 2 2 2" xfId="154"/>
    <cellStyle name="20% - Accent3 2 2 2 2 2" xfId="3740"/>
    <cellStyle name="20% - Accent3 2 2 2 3" xfId="155"/>
    <cellStyle name="20% - Accent3 2 2 2 4" xfId="156"/>
    <cellStyle name="20% - Accent3 2 2 2 5" xfId="3717"/>
    <cellStyle name="20% - Accent3 2 2 3" xfId="157"/>
    <cellStyle name="20% - Accent3 2 2 3 2" xfId="3729"/>
    <cellStyle name="20% - Accent3 2 2 4" xfId="158"/>
    <cellStyle name="20% - Accent3 2 2 5" xfId="159"/>
    <cellStyle name="20% - Accent3 2 2 6" xfId="3602"/>
    <cellStyle name="20% - Accent3 2 3" xfId="160"/>
    <cellStyle name="20% - Accent3 2 3 2" xfId="161"/>
    <cellStyle name="20% - Accent3 2 4" xfId="3601"/>
    <cellStyle name="20% - Accent3 2_additional cost reductions" xfId="162"/>
    <cellStyle name="20% - Accent3 3" xfId="163"/>
    <cellStyle name="20% - Accent3 3 2" xfId="164"/>
    <cellStyle name="20% - Accent3 3 2 2" xfId="165"/>
    <cellStyle name="20% - Accent3 3 2 3" xfId="166"/>
    <cellStyle name="20% - Accent3 3 2 4" xfId="167"/>
    <cellStyle name="20% - Accent3 3 3" xfId="168"/>
    <cellStyle name="20% - Accent3 3 4" xfId="169"/>
    <cellStyle name="20% - Accent3 3 5" xfId="170"/>
    <cellStyle name="20% - Accent3 4" xfId="171"/>
    <cellStyle name="20% - Accent3 4 2" xfId="172"/>
    <cellStyle name="20% - Accent3 4 2 2" xfId="173"/>
    <cellStyle name="20% - Accent3 4 2 3" xfId="174"/>
    <cellStyle name="20% - Accent3 4 2 4" xfId="175"/>
    <cellStyle name="20% - Accent3 4 3" xfId="176"/>
    <cellStyle name="20% - Accent3 4 3 2" xfId="177"/>
    <cellStyle name="20% - Accent3 4 3 2 2" xfId="178"/>
    <cellStyle name="20% - Accent3 4 3 2 2 2" xfId="179"/>
    <cellStyle name="20% - Accent3 4 3 2 3" xfId="180"/>
    <cellStyle name="20% - Accent3 4 3 3" xfId="181"/>
    <cellStyle name="20% - Accent3 4 3 3 2" xfId="182"/>
    <cellStyle name="20% - Accent3 4 3 4" xfId="183"/>
    <cellStyle name="20% - Accent3 4 3 4 2" xfId="184"/>
    <cellStyle name="20% - Accent3 4 3 5" xfId="185"/>
    <cellStyle name="20% - Accent3 4 4" xfId="186"/>
    <cellStyle name="20% - Accent3 4 5" xfId="187"/>
    <cellStyle name="20% - Accent3 4 6" xfId="188"/>
    <cellStyle name="20% - Accent3 5" xfId="189"/>
    <cellStyle name="20% - Accent3 5 2" xfId="190"/>
    <cellStyle name="20% - Accent3 5 3" xfId="191"/>
    <cellStyle name="20% - Accent3 5 4" xfId="192"/>
    <cellStyle name="20% - Accent3 5 5" xfId="193"/>
    <cellStyle name="20% - Accent3 6" xfId="194"/>
    <cellStyle name="20% - Accent3 6 2" xfId="195"/>
    <cellStyle name="20% - Accent3 6 3" xfId="196"/>
    <cellStyle name="20% - Accent3 6 4" xfId="197"/>
    <cellStyle name="20% - Accent3 6 5" xfId="198"/>
    <cellStyle name="20% - Accent3 7" xfId="199"/>
    <cellStyle name="20% - Accent3 7 2" xfId="200"/>
    <cellStyle name="20% - Accent3 7 3" xfId="201"/>
    <cellStyle name="20% - Accent3 7 4" xfId="202"/>
    <cellStyle name="20% - Accent3 7 5" xfId="203"/>
    <cellStyle name="20% - Accent3 8" xfId="204"/>
    <cellStyle name="20% - Accent3 8 2" xfId="205"/>
    <cellStyle name="20% - Accent3 8 3" xfId="206"/>
    <cellStyle name="20% - Accent3 8 4" xfId="207"/>
    <cellStyle name="20% - Accent3 8 5" xfId="208"/>
    <cellStyle name="20% - Accent3 9" xfId="209"/>
    <cellStyle name="20% - Accent3 9 2" xfId="210"/>
    <cellStyle name="20% - Accent4 10" xfId="211"/>
    <cellStyle name="20% - Accent4 2" xfId="212"/>
    <cellStyle name="20% - Accent4 2 2" xfId="213"/>
    <cellStyle name="20% - Accent4 2 2 2" xfId="214"/>
    <cellStyle name="20% - Accent4 2 2 2 2" xfId="215"/>
    <cellStyle name="20% - Accent4 2 2 2 2 2" xfId="3741"/>
    <cellStyle name="20% - Accent4 2 2 2 3" xfId="216"/>
    <cellStyle name="20% - Accent4 2 2 2 4" xfId="217"/>
    <cellStyle name="20% - Accent4 2 2 2 5" xfId="3718"/>
    <cellStyle name="20% - Accent4 2 2 3" xfId="218"/>
    <cellStyle name="20% - Accent4 2 2 3 2" xfId="3730"/>
    <cellStyle name="20% - Accent4 2 2 4" xfId="219"/>
    <cellStyle name="20% - Accent4 2 2 5" xfId="220"/>
    <cellStyle name="20% - Accent4 2 2 6" xfId="3604"/>
    <cellStyle name="20% - Accent4 2 3" xfId="221"/>
    <cellStyle name="20% - Accent4 2 3 2" xfId="222"/>
    <cellStyle name="20% - Accent4 2 4" xfId="3603"/>
    <cellStyle name="20% - Accent4 2_additional cost reductions" xfId="223"/>
    <cellStyle name="20% - Accent4 3" xfId="224"/>
    <cellStyle name="20% - Accent4 3 2" xfId="225"/>
    <cellStyle name="20% - Accent4 3 2 2" xfId="226"/>
    <cellStyle name="20% - Accent4 3 2 3" xfId="227"/>
    <cellStyle name="20% - Accent4 3 2 4" xfId="228"/>
    <cellStyle name="20% - Accent4 3 3" xfId="229"/>
    <cellStyle name="20% - Accent4 3 4" xfId="230"/>
    <cellStyle name="20% - Accent4 3 5" xfId="231"/>
    <cellStyle name="20% - Accent4 4" xfId="232"/>
    <cellStyle name="20% - Accent4 4 2" xfId="233"/>
    <cellStyle name="20% - Accent4 4 2 2" xfId="234"/>
    <cellStyle name="20% - Accent4 4 2 3" xfId="235"/>
    <cellStyle name="20% - Accent4 4 2 4" xfId="236"/>
    <cellStyle name="20% - Accent4 4 3" xfId="237"/>
    <cellStyle name="20% - Accent4 4 3 2" xfId="238"/>
    <cellStyle name="20% - Accent4 4 3 2 2" xfId="239"/>
    <cellStyle name="20% - Accent4 4 3 2 2 2" xfId="240"/>
    <cellStyle name="20% - Accent4 4 3 2 3" xfId="241"/>
    <cellStyle name="20% - Accent4 4 3 3" xfId="242"/>
    <cellStyle name="20% - Accent4 4 3 3 2" xfId="243"/>
    <cellStyle name="20% - Accent4 4 3 4" xfId="244"/>
    <cellStyle name="20% - Accent4 4 3 4 2" xfId="245"/>
    <cellStyle name="20% - Accent4 4 3 5" xfId="246"/>
    <cellStyle name="20% - Accent4 4 4" xfId="247"/>
    <cellStyle name="20% - Accent4 4 5" xfId="248"/>
    <cellStyle name="20% - Accent4 4 6" xfId="249"/>
    <cellStyle name="20% - Accent4 5" xfId="250"/>
    <cellStyle name="20% - Accent4 5 2" xfId="251"/>
    <cellStyle name="20% - Accent4 5 3" xfId="252"/>
    <cellStyle name="20% - Accent4 5 4" xfId="253"/>
    <cellStyle name="20% - Accent4 5 5" xfId="254"/>
    <cellStyle name="20% - Accent4 6" xfId="255"/>
    <cellStyle name="20% - Accent4 6 2" xfId="256"/>
    <cellStyle name="20% - Accent4 6 3" xfId="257"/>
    <cellStyle name="20% - Accent4 6 4" xfId="258"/>
    <cellStyle name="20% - Accent4 6 5" xfId="259"/>
    <cellStyle name="20% - Accent4 7" xfId="260"/>
    <cellStyle name="20% - Accent4 7 2" xfId="261"/>
    <cellStyle name="20% - Accent4 7 3" xfId="262"/>
    <cellStyle name="20% - Accent4 7 4" xfId="263"/>
    <cellStyle name="20% - Accent4 7 5" xfId="264"/>
    <cellStyle name="20% - Accent4 8" xfId="265"/>
    <cellStyle name="20% - Accent4 8 2" xfId="266"/>
    <cellStyle name="20% - Accent4 8 3" xfId="267"/>
    <cellStyle name="20% - Accent4 8 4" xfId="268"/>
    <cellStyle name="20% - Accent4 8 5" xfId="269"/>
    <cellStyle name="20% - Accent4 9" xfId="270"/>
    <cellStyle name="20% - Accent4 9 2" xfId="271"/>
    <cellStyle name="20% - Accent5 10" xfId="272"/>
    <cellStyle name="20% - Accent5 2" xfId="273"/>
    <cellStyle name="20% - Accent5 2 2" xfId="274"/>
    <cellStyle name="20% - Accent5 2 2 2" xfId="275"/>
    <cellStyle name="20% - Accent5 2 2 2 2" xfId="276"/>
    <cellStyle name="20% - Accent5 2 2 2 3" xfId="277"/>
    <cellStyle name="20% - Accent5 2 2 2 4" xfId="278"/>
    <cellStyle name="20% - Accent5 2 2 3" xfId="279"/>
    <cellStyle name="20% - Accent5 2 2 4" xfId="280"/>
    <cellStyle name="20% - Accent5 2 2 5" xfId="281"/>
    <cellStyle name="20% - Accent5 2 3" xfId="282"/>
    <cellStyle name="20% - Accent5 2 3 2" xfId="283"/>
    <cellStyle name="20% - Accent5 2_additional cost reductions" xfId="284"/>
    <cellStyle name="20% - Accent5 3" xfId="285"/>
    <cellStyle name="20% - Accent5 3 2" xfId="286"/>
    <cellStyle name="20% - Accent5 3 2 2" xfId="287"/>
    <cellStyle name="20% - Accent5 3 2 3" xfId="288"/>
    <cellStyle name="20% - Accent5 3 2 4" xfId="289"/>
    <cellStyle name="20% - Accent5 3 3" xfId="290"/>
    <cellStyle name="20% - Accent5 3 4" xfId="291"/>
    <cellStyle name="20% - Accent5 3 5" xfId="292"/>
    <cellStyle name="20% - Accent5 4" xfId="293"/>
    <cellStyle name="20% - Accent5 4 2" xfId="294"/>
    <cellStyle name="20% - Accent5 4 2 2" xfId="295"/>
    <cellStyle name="20% - Accent5 4 2 3" xfId="296"/>
    <cellStyle name="20% - Accent5 4 2 4" xfId="297"/>
    <cellStyle name="20% - Accent5 4 3" xfId="298"/>
    <cellStyle name="20% - Accent5 4 3 2" xfId="299"/>
    <cellStyle name="20% - Accent5 4 3 2 2" xfId="300"/>
    <cellStyle name="20% - Accent5 4 3 2 2 2" xfId="301"/>
    <cellStyle name="20% - Accent5 4 3 2 3" xfId="302"/>
    <cellStyle name="20% - Accent5 4 3 3" xfId="303"/>
    <cellStyle name="20% - Accent5 4 3 3 2" xfId="304"/>
    <cellStyle name="20% - Accent5 4 3 4" xfId="305"/>
    <cellStyle name="20% - Accent5 4 3 4 2" xfId="306"/>
    <cellStyle name="20% - Accent5 4 3 5" xfId="307"/>
    <cellStyle name="20% - Accent5 4 4" xfId="308"/>
    <cellStyle name="20% - Accent5 4 5" xfId="309"/>
    <cellStyle name="20% - Accent5 4 6" xfId="310"/>
    <cellStyle name="20% - Accent5 5" xfId="311"/>
    <cellStyle name="20% - Accent5 5 2" xfId="312"/>
    <cellStyle name="20% - Accent5 5 3" xfId="313"/>
    <cellStyle name="20% - Accent5 5 4" xfId="314"/>
    <cellStyle name="20% - Accent5 5 5" xfId="315"/>
    <cellStyle name="20% - Accent5 6" xfId="316"/>
    <cellStyle name="20% - Accent5 6 2" xfId="317"/>
    <cellStyle name="20% - Accent5 6 3" xfId="318"/>
    <cellStyle name="20% - Accent5 6 4" xfId="319"/>
    <cellStyle name="20% - Accent5 6 5" xfId="320"/>
    <cellStyle name="20% - Accent5 7" xfId="321"/>
    <cellStyle name="20% - Accent5 7 2" xfId="322"/>
    <cellStyle name="20% - Accent5 7 3" xfId="323"/>
    <cellStyle name="20% - Accent5 7 4" xfId="324"/>
    <cellStyle name="20% - Accent5 7 5" xfId="325"/>
    <cellStyle name="20% - Accent5 8" xfId="326"/>
    <cellStyle name="20% - Accent5 8 2" xfId="327"/>
    <cellStyle name="20% - Accent5 8 3" xfId="328"/>
    <cellStyle name="20% - Accent5 8 4" xfId="329"/>
    <cellStyle name="20% - Accent5 8 5" xfId="330"/>
    <cellStyle name="20% - Accent5 9" xfId="331"/>
    <cellStyle name="20% - Accent5 9 2" xfId="332"/>
    <cellStyle name="20% - Accent6 10" xfId="333"/>
    <cellStyle name="20% - Accent6 2" xfId="334"/>
    <cellStyle name="20% - Accent6 2 2" xfId="335"/>
    <cellStyle name="20% - Accent6 2 2 2" xfId="336"/>
    <cellStyle name="20% - Accent6 2 2 2 2" xfId="337"/>
    <cellStyle name="20% - Accent6 2 2 2 3" xfId="338"/>
    <cellStyle name="20% - Accent6 2 2 2 4" xfId="339"/>
    <cellStyle name="20% - Accent6 2 2 3" xfId="340"/>
    <cellStyle name="20% - Accent6 2 2 4" xfId="341"/>
    <cellStyle name="20% - Accent6 2 2 5" xfId="342"/>
    <cellStyle name="20% - Accent6 2 3" xfId="343"/>
    <cellStyle name="20% - Accent6 2 3 2" xfId="344"/>
    <cellStyle name="20% - Accent6 2_additional cost reductions" xfId="345"/>
    <cellStyle name="20% - Accent6 3" xfId="346"/>
    <cellStyle name="20% - Accent6 3 2" xfId="347"/>
    <cellStyle name="20% - Accent6 3 2 2" xfId="348"/>
    <cellStyle name="20% - Accent6 3 2 3" xfId="349"/>
    <cellStyle name="20% - Accent6 3 2 4" xfId="350"/>
    <cellStyle name="20% - Accent6 3 3" xfId="351"/>
    <cellStyle name="20% - Accent6 3 4" xfId="352"/>
    <cellStyle name="20% - Accent6 3 5" xfId="353"/>
    <cellStyle name="20% - Accent6 4" xfId="354"/>
    <cellStyle name="20% - Accent6 4 2" xfId="355"/>
    <cellStyle name="20% - Accent6 4 2 2" xfId="356"/>
    <cellStyle name="20% - Accent6 4 2 3" xfId="357"/>
    <cellStyle name="20% - Accent6 4 2 4" xfId="358"/>
    <cellStyle name="20% - Accent6 4 3" xfId="359"/>
    <cellStyle name="20% - Accent6 4 3 2" xfId="360"/>
    <cellStyle name="20% - Accent6 4 3 2 2" xfId="361"/>
    <cellStyle name="20% - Accent6 4 3 2 2 2" xfId="362"/>
    <cellStyle name="20% - Accent6 4 3 2 3" xfId="363"/>
    <cellStyle name="20% - Accent6 4 3 3" xfId="364"/>
    <cellStyle name="20% - Accent6 4 3 3 2" xfId="365"/>
    <cellStyle name="20% - Accent6 4 3 4" xfId="366"/>
    <cellStyle name="20% - Accent6 4 3 4 2" xfId="367"/>
    <cellStyle name="20% - Accent6 4 3 5" xfId="368"/>
    <cellStyle name="20% - Accent6 4 4" xfId="369"/>
    <cellStyle name="20% - Accent6 4 5" xfId="370"/>
    <cellStyle name="20% - Accent6 4 6" xfId="371"/>
    <cellStyle name="20% - Accent6 5" xfId="372"/>
    <cellStyle name="20% - Accent6 5 2" xfId="373"/>
    <cellStyle name="20% - Accent6 5 3" xfId="374"/>
    <cellStyle name="20% - Accent6 5 4" xfId="375"/>
    <cellStyle name="20% - Accent6 5 5" xfId="376"/>
    <cellStyle name="20% - Accent6 6" xfId="377"/>
    <cellStyle name="20% - Accent6 6 2" xfId="378"/>
    <cellStyle name="20% - Accent6 6 3" xfId="379"/>
    <cellStyle name="20% - Accent6 6 4" xfId="380"/>
    <cellStyle name="20% - Accent6 6 5" xfId="381"/>
    <cellStyle name="20% - Accent6 7" xfId="382"/>
    <cellStyle name="20% - Accent6 7 2" xfId="383"/>
    <cellStyle name="20% - Accent6 7 3" xfId="384"/>
    <cellStyle name="20% - Accent6 7 4" xfId="385"/>
    <cellStyle name="20% - Accent6 7 5" xfId="386"/>
    <cellStyle name="20% - Accent6 8" xfId="387"/>
    <cellStyle name="20% - Accent6 8 2" xfId="388"/>
    <cellStyle name="20% - Accent6 8 3" xfId="389"/>
    <cellStyle name="20% - Accent6 8 4" xfId="390"/>
    <cellStyle name="20% - Accent6 8 5" xfId="391"/>
    <cellStyle name="20% - Accent6 9" xfId="392"/>
    <cellStyle name="20% - Accent6 9 2" xfId="393"/>
    <cellStyle name="20% - Énfasis1" xfId="394"/>
    <cellStyle name="20% - Énfasis1 2" xfId="395"/>
    <cellStyle name="20% - Énfasis1 2 2" xfId="396"/>
    <cellStyle name="20% - Énfasis1 3" xfId="397"/>
    <cellStyle name="20% - Énfasis2" xfId="398"/>
    <cellStyle name="20% - Énfasis2 2" xfId="399"/>
    <cellStyle name="20% - Énfasis2 2 2" xfId="400"/>
    <cellStyle name="20% - Énfasis2 3" xfId="401"/>
    <cellStyle name="20% - Énfasis3" xfId="402"/>
    <cellStyle name="20% - Énfasis3 2" xfId="403"/>
    <cellStyle name="20% - Énfasis3 2 2" xfId="404"/>
    <cellStyle name="20% - Énfasis3 3" xfId="405"/>
    <cellStyle name="20% - Énfasis4" xfId="406"/>
    <cellStyle name="20% - Énfasis4 2" xfId="407"/>
    <cellStyle name="20% - Énfasis4 2 2" xfId="408"/>
    <cellStyle name="20% - Énfasis4 3" xfId="409"/>
    <cellStyle name="20% - Énfasis5" xfId="410"/>
    <cellStyle name="20% - Énfasis5 2" xfId="411"/>
    <cellStyle name="20% - Énfasis5 2 2" xfId="412"/>
    <cellStyle name="20% - Énfasis5 3" xfId="413"/>
    <cellStyle name="20% - Énfasis6" xfId="414"/>
    <cellStyle name="20% - Énfasis6 2" xfId="415"/>
    <cellStyle name="20% - Énfasis6 2 2" xfId="416"/>
    <cellStyle name="20% - Énfasis6 3" xfId="417"/>
    <cellStyle name="40% - Accent1 10" xfId="418"/>
    <cellStyle name="40% - Accent1 2" xfId="419"/>
    <cellStyle name="40% - Accent1 2 2" xfId="420"/>
    <cellStyle name="40% - Accent1 2 2 2" xfId="421"/>
    <cellStyle name="40% - Accent1 2 2 2 2" xfId="422"/>
    <cellStyle name="40% - Accent1 2 2 2 3" xfId="423"/>
    <cellStyle name="40% - Accent1 2 2 2 4" xfId="424"/>
    <cellStyle name="40% - Accent1 2 2 3" xfId="425"/>
    <cellStyle name="40% - Accent1 2 2 4" xfId="426"/>
    <cellStyle name="40% - Accent1 2 2 5" xfId="427"/>
    <cellStyle name="40% - Accent1 2 3" xfId="428"/>
    <cellStyle name="40% - Accent1 2 3 2" xfId="429"/>
    <cellStyle name="40% - Accent1 2_additional cost reductions" xfId="430"/>
    <cellStyle name="40% - Accent1 3" xfId="431"/>
    <cellStyle name="40% - Accent1 3 2" xfId="432"/>
    <cellStyle name="40% - Accent1 3 2 2" xfId="433"/>
    <cellStyle name="40% - Accent1 3 2 3" xfId="434"/>
    <cellStyle name="40% - Accent1 3 2 4" xfId="435"/>
    <cellStyle name="40% - Accent1 3 3" xfId="436"/>
    <cellStyle name="40% - Accent1 3 4" xfId="437"/>
    <cellStyle name="40% - Accent1 3 5" xfId="438"/>
    <cellStyle name="40% - Accent1 4" xfId="439"/>
    <cellStyle name="40% - Accent1 4 2" xfId="440"/>
    <cellStyle name="40% - Accent1 4 2 2" xfId="441"/>
    <cellStyle name="40% - Accent1 4 2 3" xfId="442"/>
    <cellStyle name="40% - Accent1 4 2 4" xfId="443"/>
    <cellStyle name="40% - Accent1 4 3" xfId="444"/>
    <cellStyle name="40% - Accent1 4 3 2" xfId="445"/>
    <cellStyle name="40% - Accent1 4 3 2 2" xfId="446"/>
    <cellStyle name="40% - Accent1 4 3 2 2 2" xfId="447"/>
    <cellStyle name="40% - Accent1 4 3 2 3" xfId="448"/>
    <cellStyle name="40% - Accent1 4 3 3" xfId="449"/>
    <cellStyle name="40% - Accent1 4 3 3 2" xfId="450"/>
    <cellStyle name="40% - Accent1 4 3 4" xfId="451"/>
    <cellStyle name="40% - Accent1 4 3 4 2" xfId="452"/>
    <cellStyle name="40% - Accent1 4 3 5" xfId="453"/>
    <cellStyle name="40% - Accent1 4 4" xfId="454"/>
    <cellStyle name="40% - Accent1 4 5" xfId="455"/>
    <cellStyle name="40% - Accent1 4 6" xfId="456"/>
    <cellStyle name="40% - Accent1 5" xfId="457"/>
    <cellStyle name="40% - Accent1 5 2" xfId="458"/>
    <cellStyle name="40% - Accent1 5 3" xfId="459"/>
    <cellStyle name="40% - Accent1 5 4" xfId="460"/>
    <cellStyle name="40% - Accent1 5 5" xfId="461"/>
    <cellStyle name="40% - Accent1 6" xfId="462"/>
    <cellStyle name="40% - Accent1 6 2" xfId="463"/>
    <cellStyle name="40% - Accent1 6 3" xfId="464"/>
    <cellStyle name="40% - Accent1 6 4" xfId="465"/>
    <cellStyle name="40% - Accent1 6 5" xfId="466"/>
    <cellStyle name="40% - Accent1 7" xfId="467"/>
    <cellStyle name="40% - Accent1 7 2" xfId="468"/>
    <cellStyle name="40% - Accent1 7 3" xfId="469"/>
    <cellStyle name="40% - Accent1 7 4" xfId="470"/>
    <cellStyle name="40% - Accent1 7 5" xfId="471"/>
    <cellStyle name="40% - Accent1 8" xfId="472"/>
    <cellStyle name="40% - Accent1 8 2" xfId="473"/>
    <cellStyle name="40% - Accent1 8 3" xfId="474"/>
    <cellStyle name="40% - Accent1 8 4" xfId="475"/>
    <cellStyle name="40% - Accent1 8 5" xfId="476"/>
    <cellStyle name="40% - Accent1 9" xfId="477"/>
    <cellStyle name="40% - Accent1 9 2" xfId="478"/>
    <cellStyle name="40% - Accent2 10" xfId="479"/>
    <cellStyle name="40% - Accent2 2" xfId="480"/>
    <cellStyle name="40% - Accent2 2 2" xfId="481"/>
    <cellStyle name="40% - Accent2 2 2 2" xfId="482"/>
    <cellStyle name="40% - Accent2 2 2 2 2" xfId="483"/>
    <cellStyle name="40% - Accent2 2 2 2 3" xfId="484"/>
    <cellStyle name="40% - Accent2 2 2 2 4" xfId="485"/>
    <cellStyle name="40% - Accent2 2 2 3" xfId="486"/>
    <cellStyle name="40% - Accent2 2 2 4" xfId="487"/>
    <cellStyle name="40% - Accent2 2 2 5" xfId="488"/>
    <cellStyle name="40% - Accent2 2 3" xfId="489"/>
    <cellStyle name="40% - Accent2 2 3 2" xfId="490"/>
    <cellStyle name="40% - Accent2 2_additional cost reductions" xfId="491"/>
    <cellStyle name="40% - Accent2 3" xfId="492"/>
    <cellStyle name="40% - Accent2 3 2" xfId="493"/>
    <cellStyle name="40% - Accent2 3 2 2" xfId="494"/>
    <cellStyle name="40% - Accent2 3 2 3" xfId="495"/>
    <cellStyle name="40% - Accent2 3 2 4" xfId="496"/>
    <cellStyle name="40% - Accent2 3 3" xfId="497"/>
    <cellStyle name="40% - Accent2 3 4" xfId="498"/>
    <cellStyle name="40% - Accent2 3 5" xfId="499"/>
    <cellStyle name="40% - Accent2 4" xfId="500"/>
    <cellStyle name="40% - Accent2 4 2" xfId="501"/>
    <cellStyle name="40% - Accent2 4 2 2" xfId="502"/>
    <cellStyle name="40% - Accent2 4 2 3" xfId="503"/>
    <cellStyle name="40% - Accent2 4 2 4" xfId="504"/>
    <cellStyle name="40% - Accent2 4 3" xfId="505"/>
    <cellStyle name="40% - Accent2 4 3 2" xfId="506"/>
    <cellStyle name="40% - Accent2 4 3 2 2" xfId="507"/>
    <cellStyle name="40% - Accent2 4 3 2 2 2" xfId="508"/>
    <cellStyle name="40% - Accent2 4 3 2 3" xfId="509"/>
    <cellStyle name="40% - Accent2 4 3 3" xfId="510"/>
    <cellStyle name="40% - Accent2 4 3 3 2" xfId="511"/>
    <cellStyle name="40% - Accent2 4 3 4" xfId="512"/>
    <cellStyle name="40% - Accent2 4 3 4 2" xfId="513"/>
    <cellStyle name="40% - Accent2 4 3 5" xfId="514"/>
    <cellStyle name="40% - Accent2 4 4" xfId="515"/>
    <cellStyle name="40% - Accent2 4 5" xfId="516"/>
    <cellStyle name="40% - Accent2 4 6" xfId="517"/>
    <cellStyle name="40% - Accent2 5" xfId="518"/>
    <cellStyle name="40% - Accent2 5 2" xfId="519"/>
    <cellStyle name="40% - Accent2 5 3" xfId="520"/>
    <cellStyle name="40% - Accent2 5 4" xfId="521"/>
    <cellStyle name="40% - Accent2 5 5" xfId="522"/>
    <cellStyle name="40% - Accent2 6" xfId="523"/>
    <cellStyle name="40% - Accent2 6 2" xfId="524"/>
    <cellStyle name="40% - Accent2 6 3" xfId="525"/>
    <cellStyle name="40% - Accent2 6 4" xfId="526"/>
    <cellStyle name="40% - Accent2 6 5" xfId="527"/>
    <cellStyle name="40% - Accent2 7" xfId="528"/>
    <cellStyle name="40% - Accent2 8" xfId="529"/>
    <cellStyle name="40% - Accent2 8 2" xfId="530"/>
    <cellStyle name="40% - Accent2 8 3" xfId="531"/>
    <cellStyle name="40% - Accent2 9" xfId="532"/>
    <cellStyle name="40% - Accent3 10" xfId="533"/>
    <cellStyle name="40% - Accent3 2" xfId="534"/>
    <cellStyle name="40% - Accent3 2 2" xfId="535"/>
    <cellStyle name="40% - Accent3 2 2 2" xfId="536"/>
    <cellStyle name="40% - Accent3 2 2 2 2" xfId="537"/>
    <cellStyle name="40% - Accent3 2 2 2 3" xfId="538"/>
    <cellStyle name="40% - Accent3 2 2 2 4" xfId="539"/>
    <cellStyle name="40% - Accent3 2 2 3" xfId="540"/>
    <cellStyle name="40% - Accent3 2 2 4" xfId="541"/>
    <cellStyle name="40% - Accent3 2 2 5" xfId="542"/>
    <cellStyle name="40% - Accent3 2 3" xfId="543"/>
    <cellStyle name="40% - Accent3 2 3 2" xfId="544"/>
    <cellStyle name="40% - Accent3 2_additional cost reductions" xfId="545"/>
    <cellStyle name="40% - Accent3 3" xfId="546"/>
    <cellStyle name="40% - Accent3 3 2" xfId="547"/>
    <cellStyle name="40% - Accent3 3 2 2" xfId="548"/>
    <cellStyle name="40% - Accent3 3 2 3" xfId="549"/>
    <cellStyle name="40% - Accent3 3 2 4" xfId="550"/>
    <cellStyle name="40% - Accent3 3 3" xfId="551"/>
    <cellStyle name="40% - Accent3 3 4" xfId="552"/>
    <cellStyle name="40% - Accent3 3 5" xfId="553"/>
    <cellStyle name="40% - Accent3 4" xfId="554"/>
    <cellStyle name="40% - Accent3 4 2" xfId="555"/>
    <cellStyle name="40% - Accent3 4 2 2" xfId="556"/>
    <cellStyle name="40% - Accent3 4 2 3" xfId="557"/>
    <cellStyle name="40% - Accent3 4 2 4" xfId="558"/>
    <cellStyle name="40% - Accent3 4 3" xfId="559"/>
    <cellStyle name="40% - Accent3 4 3 2" xfId="560"/>
    <cellStyle name="40% - Accent3 4 3 2 2" xfId="561"/>
    <cellStyle name="40% - Accent3 4 3 2 2 2" xfId="562"/>
    <cellStyle name="40% - Accent3 4 3 2 3" xfId="563"/>
    <cellStyle name="40% - Accent3 4 3 3" xfId="564"/>
    <cellStyle name="40% - Accent3 4 3 3 2" xfId="565"/>
    <cellStyle name="40% - Accent3 4 3 4" xfId="566"/>
    <cellStyle name="40% - Accent3 4 3 4 2" xfId="567"/>
    <cellStyle name="40% - Accent3 4 3 5" xfId="568"/>
    <cellStyle name="40% - Accent3 4 4" xfId="569"/>
    <cellStyle name="40% - Accent3 4 5" xfId="570"/>
    <cellStyle name="40% - Accent3 4 6" xfId="571"/>
    <cellStyle name="40% - Accent3 5" xfId="572"/>
    <cellStyle name="40% - Accent3 5 2" xfId="573"/>
    <cellStyle name="40% - Accent3 5 3" xfId="574"/>
    <cellStyle name="40% - Accent3 5 4" xfId="575"/>
    <cellStyle name="40% - Accent3 5 5" xfId="576"/>
    <cellStyle name="40% - Accent3 6" xfId="577"/>
    <cellStyle name="40% - Accent3 6 2" xfId="578"/>
    <cellStyle name="40% - Accent3 6 3" xfId="579"/>
    <cellStyle name="40% - Accent3 6 4" xfId="580"/>
    <cellStyle name="40% - Accent3 6 5" xfId="581"/>
    <cellStyle name="40% - Accent3 7" xfId="582"/>
    <cellStyle name="40% - Accent3 7 2" xfId="583"/>
    <cellStyle name="40% - Accent3 7 3" xfId="584"/>
    <cellStyle name="40% - Accent3 7 4" xfId="585"/>
    <cellStyle name="40% - Accent3 7 5" xfId="586"/>
    <cellStyle name="40% - Accent3 8" xfId="587"/>
    <cellStyle name="40% - Accent3 8 2" xfId="588"/>
    <cellStyle name="40% - Accent3 8 3" xfId="589"/>
    <cellStyle name="40% - Accent3 8 4" xfId="590"/>
    <cellStyle name="40% - Accent3 8 5" xfId="591"/>
    <cellStyle name="40% - Accent3 9" xfId="592"/>
    <cellStyle name="40% - Accent3 9 2" xfId="593"/>
    <cellStyle name="40% - Accent4 10" xfId="594"/>
    <cellStyle name="40% - Accent4 2" xfId="595"/>
    <cellStyle name="40% - Accent4 2 2" xfId="596"/>
    <cellStyle name="40% - Accent4 2 2 2" xfId="597"/>
    <cellStyle name="40% - Accent4 2 2 2 2" xfId="598"/>
    <cellStyle name="40% - Accent4 2 2 2 3" xfId="599"/>
    <cellStyle name="40% - Accent4 2 2 2 4" xfId="600"/>
    <cellStyle name="40% - Accent4 2 2 3" xfId="601"/>
    <cellStyle name="40% - Accent4 2 2 4" xfId="602"/>
    <cellStyle name="40% - Accent4 2 2 5" xfId="603"/>
    <cellStyle name="40% - Accent4 2 3" xfId="604"/>
    <cellStyle name="40% - Accent4 2 3 2" xfId="605"/>
    <cellStyle name="40% - Accent4 2_additional cost reductions" xfId="606"/>
    <cellStyle name="40% - Accent4 3" xfId="607"/>
    <cellStyle name="40% - Accent4 3 2" xfId="608"/>
    <cellStyle name="40% - Accent4 3 2 2" xfId="609"/>
    <cellStyle name="40% - Accent4 3 2 3" xfId="610"/>
    <cellStyle name="40% - Accent4 3 2 4" xfId="611"/>
    <cellStyle name="40% - Accent4 3 3" xfId="612"/>
    <cellStyle name="40% - Accent4 3 4" xfId="613"/>
    <cellStyle name="40% - Accent4 3 5" xfId="614"/>
    <cellStyle name="40% - Accent4 4" xfId="615"/>
    <cellStyle name="40% - Accent4 4 2" xfId="616"/>
    <cellStyle name="40% - Accent4 4 2 2" xfId="617"/>
    <cellStyle name="40% - Accent4 4 2 3" xfId="618"/>
    <cellStyle name="40% - Accent4 4 2 4" xfId="619"/>
    <cellStyle name="40% - Accent4 4 3" xfId="620"/>
    <cellStyle name="40% - Accent4 4 3 2" xfId="621"/>
    <cellStyle name="40% - Accent4 4 3 2 2" xfId="622"/>
    <cellStyle name="40% - Accent4 4 3 2 2 2" xfId="623"/>
    <cellStyle name="40% - Accent4 4 3 2 3" xfId="624"/>
    <cellStyle name="40% - Accent4 4 3 3" xfId="625"/>
    <cellStyle name="40% - Accent4 4 3 3 2" xfId="626"/>
    <cellStyle name="40% - Accent4 4 3 4" xfId="627"/>
    <cellStyle name="40% - Accent4 4 3 4 2" xfId="628"/>
    <cellStyle name="40% - Accent4 4 3 5" xfId="629"/>
    <cellStyle name="40% - Accent4 4 4" xfId="630"/>
    <cellStyle name="40% - Accent4 4 5" xfId="631"/>
    <cellStyle name="40% - Accent4 4 6" xfId="632"/>
    <cellStyle name="40% - Accent4 5" xfId="633"/>
    <cellStyle name="40% - Accent4 5 2" xfId="634"/>
    <cellStyle name="40% - Accent4 5 3" xfId="635"/>
    <cellStyle name="40% - Accent4 5 4" xfId="636"/>
    <cellStyle name="40% - Accent4 5 5" xfId="637"/>
    <cellStyle name="40% - Accent4 6" xfId="638"/>
    <cellStyle name="40% - Accent4 6 2" xfId="639"/>
    <cellStyle name="40% - Accent4 6 3" xfId="640"/>
    <cellStyle name="40% - Accent4 6 4" xfId="641"/>
    <cellStyle name="40% - Accent4 6 5" xfId="642"/>
    <cellStyle name="40% - Accent4 7" xfId="643"/>
    <cellStyle name="40% - Accent4 7 2" xfId="644"/>
    <cellStyle name="40% - Accent4 7 3" xfId="645"/>
    <cellStyle name="40% - Accent4 7 4" xfId="646"/>
    <cellStyle name="40% - Accent4 7 5" xfId="647"/>
    <cellStyle name="40% - Accent4 8" xfId="648"/>
    <cellStyle name="40% - Accent4 8 2" xfId="649"/>
    <cellStyle name="40% - Accent4 8 3" xfId="650"/>
    <cellStyle name="40% - Accent4 8 4" xfId="651"/>
    <cellStyle name="40% - Accent4 8 5" xfId="652"/>
    <cellStyle name="40% - Accent4 9" xfId="653"/>
    <cellStyle name="40% - Accent4 9 2" xfId="654"/>
    <cellStyle name="40% - Accent5 10" xfId="655"/>
    <cellStyle name="40% - Accent5 2" xfId="656"/>
    <cellStyle name="40% - Accent5 2 2" xfId="657"/>
    <cellStyle name="40% - Accent5 2 2 2" xfId="658"/>
    <cellStyle name="40% - Accent5 2 2 2 2" xfId="659"/>
    <cellStyle name="40% - Accent5 2 2 2 3" xfId="660"/>
    <cellStyle name="40% - Accent5 2 2 2 4" xfId="661"/>
    <cellStyle name="40% - Accent5 2 2 3" xfId="662"/>
    <cellStyle name="40% - Accent5 2 2 4" xfId="663"/>
    <cellStyle name="40% - Accent5 2 2 5" xfId="664"/>
    <cellStyle name="40% - Accent5 2 3" xfId="665"/>
    <cellStyle name="40% - Accent5 2 3 2" xfId="666"/>
    <cellStyle name="40% - Accent5 2_additional cost reductions" xfId="667"/>
    <cellStyle name="40% - Accent5 3" xfId="668"/>
    <cellStyle name="40% - Accent5 3 2" xfId="669"/>
    <cellStyle name="40% - Accent5 3 2 2" xfId="670"/>
    <cellStyle name="40% - Accent5 3 2 3" xfId="671"/>
    <cellStyle name="40% - Accent5 3 2 4" xfId="672"/>
    <cellStyle name="40% - Accent5 3 3" xfId="673"/>
    <cellStyle name="40% - Accent5 3 4" xfId="674"/>
    <cellStyle name="40% - Accent5 3 5" xfId="675"/>
    <cellStyle name="40% - Accent5 4" xfId="676"/>
    <cellStyle name="40% - Accent5 4 2" xfId="677"/>
    <cellStyle name="40% - Accent5 4 2 2" xfId="678"/>
    <cellStyle name="40% - Accent5 4 2 3" xfId="679"/>
    <cellStyle name="40% - Accent5 4 2 4" xfId="680"/>
    <cellStyle name="40% - Accent5 4 3" xfId="681"/>
    <cellStyle name="40% - Accent5 4 3 2" xfId="682"/>
    <cellStyle name="40% - Accent5 4 3 2 2" xfId="683"/>
    <cellStyle name="40% - Accent5 4 3 2 2 2" xfId="684"/>
    <cellStyle name="40% - Accent5 4 3 2 3" xfId="685"/>
    <cellStyle name="40% - Accent5 4 3 3" xfId="686"/>
    <cellStyle name="40% - Accent5 4 3 3 2" xfId="687"/>
    <cellStyle name="40% - Accent5 4 3 4" xfId="688"/>
    <cellStyle name="40% - Accent5 4 3 4 2" xfId="689"/>
    <cellStyle name="40% - Accent5 4 3 5" xfId="690"/>
    <cellStyle name="40% - Accent5 4 4" xfId="691"/>
    <cellStyle name="40% - Accent5 4 5" xfId="692"/>
    <cellStyle name="40% - Accent5 4 6" xfId="693"/>
    <cellStyle name="40% - Accent5 5" xfId="694"/>
    <cellStyle name="40% - Accent5 5 2" xfId="695"/>
    <cellStyle name="40% - Accent5 5 3" xfId="696"/>
    <cellStyle name="40% - Accent5 5 4" xfId="697"/>
    <cellStyle name="40% - Accent5 5 5" xfId="698"/>
    <cellStyle name="40% - Accent5 6" xfId="699"/>
    <cellStyle name="40% - Accent5 6 2" xfId="700"/>
    <cellStyle name="40% - Accent5 6 3" xfId="701"/>
    <cellStyle name="40% - Accent5 6 4" xfId="702"/>
    <cellStyle name="40% - Accent5 6 5" xfId="703"/>
    <cellStyle name="40% - Accent5 7" xfId="704"/>
    <cellStyle name="40% - Accent5 7 2" xfId="705"/>
    <cellStyle name="40% - Accent5 7 3" xfId="706"/>
    <cellStyle name="40% - Accent5 7 4" xfId="707"/>
    <cellStyle name="40% - Accent5 7 5" xfId="708"/>
    <cellStyle name="40% - Accent5 8" xfId="709"/>
    <cellStyle name="40% - Accent5 8 2" xfId="710"/>
    <cellStyle name="40% - Accent5 8 3" xfId="711"/>
    <cellStyle name="40% - Accent5 8 4" xfId="712"/>
    <cellStyle name="40% - Accent5 8 5" xfId="713"/>
    <cellStyle name="40% - Accent5 9" xfId="714"/>
    <cellStyle name="40% - Accent5 9 2" xfId="715"/>
    <cellStyle name="40% - Accent6 10" xfId="716"/>
    <cellStyle name="40% - Accent6 2" xfId="717"/>
    <cellStyle name="40% - Accent6 2 2" xfId="718"/>
    <cellStyle name="40% - Accent6 2 2 2" xfId="719"/>
    <cellStyle name="40% - Accent6 2 2 2 2" xfId="720"/>
    <cellStyle name="40% - Accent6 2 2 2 3" xfId="721"/>
    <cellStyle name="40% - Accent6 2 2 2 4" xfId="722"/>
    <cellStyle name="40% - Accent6 2 2 3" xfId="723"/>
    <cellStyle name="40% - Accent6 2 2 4" xfId="724"/>
    <cellStyle name="40% - Accent6 2 2 5" xfId="725"/>
    <cellStyle name="40% - Accent6 2 3" xfId="726"/>
    <cellStyle name="40% - Accent6 2 3 2" xfId="727"/>
    <cellStyle name="40% - Accent6 2_additional cost reductions" xfId="728"/>
    <cellStyle name="40% - Accent6 3" xfId="729"/>
    <cellStyle name="40% - Accent6 3 2" xfId="730"/>
    <cellStyle name="40% - Accent6 3 2 2" xfId="731"/>
    <cellStyle name="40% - Accent6 3 2 3" xfId="732"/>
    <cellStyle name="40% - Accent6 3 2 4" xfId="733"/>
    <cellStyle name="40% - Accent6 3 3" xfId="734"/>
    <cellStyle name="40% - Accent6 3 4" xfId="735"/>
    <cellStyle name="40% - Accent6 3 5" xfId="736"/>
    <cellStyle name="40% - Accent6 4" xfId="737"/>
    <cellStyle name="40% - Accent6 4 2" xfId="738"/>
    <cellStyle name="40% - Accent6 4 2 2" xfId="739"/>
    <cellStyle name="40% - Accent6 4 2 3" xfId="740"/>
    <cellStyle name="40% - Accent6 4 2 4" xfId="741"/>
    <cellStyle name="40% - Accent6 4 3" xfId="742"/>
    <cellStyle name="40% - Accent6 4 3 2" xfId="743"/>
    <cellStyle name="40% - Accent6 4 3 2 2" xfId="744"/>
    <cellStyle name="40% - Accent6 4 3 2 2 2" xfId="745"/>
    <cellStyle name="40% - Accent6 4 3 2 3" xfId="746"/>
    <cellStyle name="40% - Accent6 4 3 3" xfId="747"/>
    <cellStyle name="40% - Accent6 4 3 3 2" xfId="748"/>
    <cellStyle name="40% - Accent6 4 3 4" xfId="749"/>
    <cellStyle name="40% - Accent6 4 3 4 2" xfId="750"/>
    <cellStyle name="40% - Accent6 4 3 5" xfId="751"/>
    <cellStyle name="40% - Accent6 4 4" xfId="752"/>
    <cellStyle name="40% - Accent6 4 5" xfId="753"/>
    <cellStyle name="40% - Accent6 4 6" xfId="754"/>
    <cellStyle name="40% - Accent6 5" xfId="755"/>
    <cellStyle name="40% - Accent6 5 2" xfId="756"/>
    <cellStyle name="40% - Accent6 5 3" xfId="757"/>
    <cellStyle name="40% - Accent6 5 4" xfId="758"/>
    <cellStyle name="40% - Accent6 5 5" xfId="759"/>
    <cellStyle name="40% - Accent6 6" xfId="760"/>
    <cellStyle name="40% - Accent6 6 2" xfId="761"/>
    <cellStyle name="40% - Accent6 6 3" xfId="762"/>
    <cellStyle name="40% - Accent6 6 4" xfId="763"/>
    <cellStyle name="40% - Accent6 6 5" xfId="764"/>
    <cellStyle name="40% - Accent6 7" xfId="765"/>
    <cellStyle name="40% - Accent6 7 2" xfId="766"/>
    <cellStyle name="40% - Accent6 7 3" xfId="767"/>
    <cellStyle name="40% - Accent6 7 4" xfId="768"/>
    <cellStyle name="40% - Accent6 7 5" xfId="769"/>
    <cellStyle name="40% - Accent6 8" xfId="770"/>
    <cellStyle name="40% - Accent6 8 2" xfId="771"/>
    <cellStyle name="40% - Accent6 8 3" xfId="772"/>
    <cellStyle name="40% - Accent6 8 4" xfId="773"/>
    <cellStyle name="40% - Accent6 8 5" xfId="774"/>
    <cellStyle name="40% - Accent6 9" xfId="775"/>
    <cellStyle name="40% - Accent6 9 2" xfId="776"/>
    <cellStyle name="40% - Énfasis1" xfId="777"/>
    <cellStyle name="40% - Énfasis1 2" xfId="778"/>
    <cellStyle name="40% - Énfasis1 2 2" xfId="779"/>
    <cellStyle name="40% - Énfasis1 3" xfId="780"/>
    <cellStyle name="40% - Énfasis2" xfId="781"/>
    <cellStyle name="40% - Énfasis2 2" xfId="782"/>
    <cellStyle name="40% - Énfasis2 2 2" xfId="783"/>
    <cellStyle name="40% - Énfasis2 3" xfId="784"/>
    <cellStyle name="40% - Énfasis3" xfId="785"/>
    <cellStyle name="40% - Énfasis3 2" xfId="786"/>
    <cellStyle name="40% - Énfasis3 2 2" xfId="787"/>
    <cellStyle name="40% - Énfasis3 3" xfId="788"/>
    <cellStyle name="40% - Énfasis4" xfId="789"/>
    <cellStyle name="40% - Énfasis4 2" xfId="790"/>
    <cellStyle name="40% - Énfasis4 2 2" xfId="791"/>
    <cellStyle name="40% - Énfasis4 3" xfId="792"/>
    <cellStyle name="40% - Énfasis5" xfId="793"/>
    <cellStyle name="40% - Énfasis5 2" xfId="794"/>
    <cellStyle name="40% - Énfasis5 2 2" xfId="795"/>
    <cellStyle name="40% - Énfasis5 3" xfId="796"/>
    <cellStyle name="40% - Énfasis6" xfId="797"/>
    <cellStyle name="40% - Énfasis6 2" xfId="798"/>
    <cellStyle name="40% - Énfasis6 2 2" xfId="799"/>
    <cellStyle name="40% - Énfasis6 3" xfId="800"/>
    <cellStyle name="60% - Accent1 10" xfId="801"/>
    <cellStyle name="60% - Accent1 2" xfId="802"/>
    <cellStyle name="60% - Accent1 2 2" xfId="803"/>
    <cellStyle name="60% - Accent1 2_F12-F13 summary by Prg - Round 2 (7Jun11)" xfId="804"/>
    <cellStyle name="60% - Accent1 3" xfId="805"/>
    <cellStyle name="60% - Accent1 3 2" xfId="806"/>
    <cellStyle name="60% - Accent1 3 3" xfId="807"/>
    <cellStyle name="60% - Accent1 3 4" xfId="808"/>
    <cellStyle name="60% - Accent1 3 5" xfId="809"/>
    <cellStyle name="60% - Accent1 3 6" xfId="810"/>
    <cellStyle name="60% - Accent1 4" xfId="811"/>
    <cellStyle name="60% - Accent1 4 2" xfId="812"/>
    <cellStyle name="60% - Accent1 4 3" xfId="813"/>
    <cellStyle name="60% - Accent1 4 4" xfId="814"/>
    <cellStyle name="60% - Accent1 4 5" xfId="815"/>
    <cellStyle name="60% - Accent1 5" xfId="816"/>
    <cellStyle name="60% - Accent1 5 2" xfId="817"/>
    <cellStyle name="60% - Accent1 5 3" xfId="818"/>
    <cellStyle name="60% - Accent1 5 4" xfId="819"/>
    <cellStyle name="60% - Accent1 6" xfId="820"/>
    <cellStyle name="60% - Accent1 6 2" xfId="821"/>
    <cellStyle name="60% - Accent1 6 3" xfId="822"/>
    <cellStyle name="60% - Accent1 6 4" xfId="823"/>
    <cellStyle name="60% - Accent1 7" xfId="824"/>
    <cellStyle name="60% - Accent1 8" xfId="825"/>
    <cellStyle name="60% - Accent1 9" xfId="826"/>
    <cellStyle name="60% - Accent2 10" xfId="827"/>
    <cellStyle name="60% - Accent2 2" xfId="828"/>
    <cellStyle name="60% - Accent2 2 2" xfId="829"/>
    <cellStyle name="60% - Accent2 2_F12-F13 summary by Prg - Round 2 (7Jun11)" xfId="830"/>
    <cellStyle name="60% - Accent2 3" xfId="831"/>
    <cellStyle name="60% - Accent2 3 2" xfId="832"/>
    <cellStyle name="60% - Accent2 3 3" xfId="833"/>
    <cellStyle name="60% - Accent2 3 4" xfId="834"/>
    <cellStyle name="60% - Accent2 3 5" xfId="835"/>
    <cellStyle name="60% - Accent2 3 6" xfId="836"/>
    <cellStyle name="60% - Accent2 4" xfId="837"/>
    <cellStyle name="60% - Accent2 4 2" xfId="838"/>
    <cellStyle name="60% - Accent2 4 3" xfId="839"/>
    <cellStyle name="60% - Accent2 4 4" xfId="840"/>
    <cellStyle name="60% - Accent2 4 5" xfId="841"/>
    <cellStyle name="60% - Accent2 5" xfId="842"/>
    <cellStyle name="60% - Accent2 5 2" xfId="843"/>
    <cellStyle name="60% - Accent2 5 3" xfId="844"/>
    <cellStyle name="60% - Accent2 5 4" xfId="845"/>
    <cellStyle name="60% - Accent2 6" xfId="846"/>
    <cellStyle name="60% - Accent2 6 2" xfId="847"/>
    <cellStyle name="60% - Accent2 6 3" xfId="848"/>
    <cellStyle name="60% - Accent2 6 4" xfId="849"/>
    <cellStyle name="60% - Accent2 7" xfId="850"/>
    <cellStyle name="60% - Accent2 8" xfId="851"/>
    <cellStyle name="60% - Accent2 9" xfId="852"/>
    <cellStyle name="60% - Accent3 10" xfId="853"/>
    <cellStyle name="60% - Accent3 2" xfId="854"/>
    <cellStyle name="60% - Accent3 2 2" xfId="855"/>
    <cellStyle name="60% - Accent3 2_F12-F13 summary by Prg - Round 2 (7Jun11)" xfId="856"/>
    <cellStyle name="60% - Accent3 3" xfId="857"/>
    <cellStyle name="60% - Accent3 3 2" xfId="858"/>
    <cellStyle name="60% - Accent3 3 3" xfId="859"/>
    <cellStyle name="60% - Accent3 3 4" xfId="860"/>
    <cellStyle name="60% - Accent3 3 5" xfId="861"/>
    <cellStyle name="60% - Accent3 3 6" xfId="862"/>
    <cellStyle name="60% - Accent3 4" xfId="863"/>
    <cellStyle name="60% - Accent3 4 2" xfId="864"/>
    <cellStyle name="60% - Accent3 4 3" xfId="865"/>
    <cellStyle name="60% - Accent3 4 4" xfId="866"/>
    <cellStyle name="60% - Accent3 4 5" xfId="867"/>
    <cellStyle name="60% - Accent3 5" xfId="868"/>
    <cellStyle name="60% - Accent3 5 2" xfId="869"/>
    <cellStyle name="60% - Accent3 5 3" xfId="870"/>
    <cellStyle name="60% - Accent3 5 4" xfId="871"/>
    <cellStyle name="60% - Accent3 6" xfId="872"/>
    <cellStyle name="60% - Accent3 6 2" xfId="873"/>
    <cellStyle name="60% - Accent3 6 3" xfId="874"/>
    <cellStyle name="60% - Accent3 6 4" xfId="875"/>
    <cellStyle name="60% - Accent3 7" xfId="876"/>
    <cellStyle name="60% - Accent3 8" xfId="877"/>
    <cellStyle name="60% - Accent3 9" xfId="878"/>
    <cellStyle name="60% - Accent4 10" xfId="879"/>
    <cellStyle name="60% - Accent4 2" xfId="880"/>
    <cellStyle name="60% - Accent4 2 2" xfId="881"/>
    <cellStyle name="60% - Accent4 2_F12-F13 summary by Prg - Round 2 (7Jun11)" xfId="882"/>
    <cellStyle name="60% - Accent4 3" xfId="883"/>
    <cellStyle name="60% - Accent4 3 2" xfId="884"/>
    <cellStyle name="60% - Accent4 3 3" xfId="885"/>
    <cellStyle name="60% - Accent4 3 4" xfId="886"/>
    <cellStyle name="60% - Accent4 3 5" xfId="887"/>
    <cellStyle name="60% - Accent4 3 6" xfId="888"/>
    <cellStyle name="60% - Accent4 4" xfId="889"/>
    <cellStyle name="60% - Accent4 4 2" xfId="890"/>
    <cellStyle name="60% - Accent4 4 3" xfId="891"/>
    <cellStyle name="60% - Accent4 4 4" xfId="892"/>
    <cellStyle name="60% - Accent4 4 5" xfId="893"/>
    <cellStyle name="60% - Accent4 5" xfId="894"/>
    <cellStyle name="60% - Accent4 5 2" xfId="895"/>
    <cellStyle name="60% - Accent4 5 3" xfId="896"/>
    <cellStyle name="60% - Accent4 5 4" xfId="897"/>
    <cellStyle name="60% - Accent4 6" xfId="898"/>
    <cellStyle name="60% - Accent4 6 2" xfId="899"/>
    <cellStyle name="60% - Accent4 6 3" xfId="900"/>
    <cellStyle name="60% - Accent4 6 4" xfId="901"/>
    <cellStyle name="60% - Accent4 7" xfId="902"/>
    <cellStyle name="60% - Accent4 8" xfId="903"/>
    <cellStyle name="60% - Accent4 9" xfId="904"/>
    <cellStyle name="60% - Accent5 10" xfId="905"/>
    <cellStyle name="60% - Accent5 2" xfId="906"/>
    <cellStyle name="60% - Accent5 2 2" xfId="907"/>
    <cellStyle name="60% - Accent5 2_F12-F13 summary by Prg - Round 2 (7Jun11)" xfId="908"/>
    <cellStyle name="60% - Accent5 3" xfId="909"/>
    <cellStyle name="60% - Accent5 3 2" xfId="910"/>
    <cellStyle name="60% - Accent5 3 3" xfId="911"/>
    <cellStyle name="60% - Accent5 3 4" xfId="912"/>
    <cellStyle name="60% - Accent5 3 5" xfId="913"/>
    <cellStyle name="60% - Accent5 3 6" xfId="914"/>
    <cellStyle name="60% - Accent5 4" xfId="915"/>
    <cellStyle name="60% - Accent5 4 2" xfId="916"/>
    <cellStyle name="60% - Accent5 4 3" xfId="917"/>
    <cellStyle name="60% - Accent5 4 4" xfId="918"/>
    <cellStyle name="60% - Accent5 4 5" xfId="919"/>
    <cellStyle name="60% - Accent5 5" xfId="920"/>
    <cellStyle name="60% - Accent5 5 2" xfId="921"/>
    <cellStyle name="60% - Accent5 5 3" xfId="922"/>
    <cellStyle name="60% - Accent5 5 4" xfId="923"/>
    <cellStyle name="60% - Accent5 6" xfId="924"/>
    <cellStyle name="60% - Accent5 6 2" xfId="925"/>
    <cellStyle name="60% - Accent5 6 3" xfId="926"/>
    <cellStyle name="60% - Accent5 6 4" xfId="927"/>
    <cellStyle name="60% - Accent5 7" xfId="928"/>
    <cellStyle name="60% - Accent5 8" xfId="929"/>
    <cellStyle name="60% - Accent5 9" xfId="930"/>
    <cellStyle name="60% - Accent6 10" xfId="931"/>
    <cellStyle name="60% - Accent6 2" xfId="932"/>
    <cellStyle name="60% - Accent6 2 2" xfId="933"/>
    <cellStyle name="60% - Accent6 2_F12-F13 summary by Prg - Round 2 (7Jun11)" xfId="934"/>
    <cellStyle name="60% - Accent6 3" xfId="935"/>
    <cellStyle name="60% - Accent6 3 2" xfId="936"/>
    <cellStyle name="60% - Accent6 3 3" xfId="937"/>
    <cellStyle name="60% - Accent6 3 4" xfId="938"/>
    <cellStyle name="60% - Accent6 3 5" xfId="939"/>
    <cellStyle name="60% - Accent6 3 6" xfId="940"/>
    <cellStyle name="60% - Accent6 4" xfId="941"/>
    <cellStyle name="60% - Accent6 4 2" xfId="942"/>
    <cellStyle name="60% - Accent6 4 3" xfId="943"/>
    <cellStyle name="60% - Accent6 4 4" xfId="944"/>
    <cellStyle name="60% - Accent6 4 5" xfId="945"/>
    <cellStyle name="60% - Accent6 5" xfId="946"/>
    <cellStyle name="60% - Accent6 5 2" xfId="947"/>
    <cellStyle name="60% - Accent6 5 3" xfId="948"/>
    <cellStyle name="60% - Accent6 5 4" xfId="949"/>
    <cellStyle name="60% - Accent6 6" xfId="950"/>
    <cellStyle name="60% - Accent6 6 2" xfId="951"/>
    <cellStyle name="60% - Accent6 6 3" xfId="952"/>
    <cellStyle name="60% - Accent6 6 4" xfId="953"/>
    <cellStyle name="60% - Accent6 7" xfId="954"/>
    <cellStyle name="60% - Accent6 8" xfId="955"/>
    <cellStyle name="60% - Accent6 9" xfId="956"/>
    <cellStyle name="60% - Énfasis1" xfId="957"/>
    <cellStyle name="60% - Énfasis2" xfId="958"/>
    <cellStyle name="60% - Énfasis3" xfId="959"/>
    <cellStyle name="60% - Énfasis4" xfId="960"/>
    <cellStyle name="60% - Énfasis5" xfId="961"/>
    <cellStyle name="60% - Énfasis6" xfId="962"/>
    <cellStyle name="Accent1 - 20%" xfId="963"/>
    <cellStyle name="Accent1 - 20% 2" xfId="964"/>
    <cellStyle name="Accent1 - 40%" xfId="965"/>
    <cellStyle name="Accent1 - 40% 2" xfId="966"/>
    <cellStyle name="Accent1 - 60%" xfId="967"/>
    <cellStyle name="Accent1 10" xfId="968"/>
    <cellStyle name="Accent1 11" xfId="969"/>
    <cellStyle name="Accent1 12" xfId="970"/>
    <cellStyle name="Accent1 13" xfId="971"/>
    <cellStyle name="Accent1 14" xfId="972"/>
    <cellStyle name="Accent1 15" xfId="973"/>
    <cellStyle name="Accent1 16" xfId="974"/>
    <cellStyle name="Accent1 17" xfId="975"/>
    <cellStyle name="Accent1 18" xfId="976"/>
    <cellStyle name="Accent1 19" xfId="977"/>
    <cellStyle name="Accent1 2" xfId="978"/>
    <cellStyle name="Accent1 2 2" xfId="979"/>
    <cellStyle name="Accent1 2_F12-F13 summary by Prg - Round 2 (7Jun11)" xfId="980"/>
    <cellStyle name="Accent1 20" xfId="981"/>
    <cellStyle name="Accent1 21" xfId="982"/>
    <cellStyle name="Accent1 22" xfId="983"/>
    <cellStyle name="Accent1 23" xfId="984"/>
    <cellStyle name="Accent1 24" xfId="985"/>
    <cellStyle name="Accent1 25" xfId="986"/>
    <cellStyle name="Accent1 26" xfId="987"/>
    <cellStyle name="Accent1 27" xfId="988"/>
    <cellStyle name="Accent1 28" xfId="989"/>
    <cellStyle name="Accent1 29" xfId="990"/>
    <cellStyle name="Accent1 3" xfId="991"/>
    <cellStyle name="Accent1 3 2" xfId="992"/>
    <cellStyle name="Accent1 3 3" xfId="993"/>
    <cellStyle name="Accent1 3 4" xfId="994"/>
    <cellStyle name="Accent1 3 5" xfId="995"/>
    <cellStyle name="Accent1 3 6" xfId="996"/>
    <cellStyle name="Accent1 30" xfId="997"/>
    <cellStyle name="Accent1 31" xfId="998"/>
    <cellStyle name="Accent1 32" xfId="999"/>
    <cellStyle name="Accent1 33" xfId="1000"/>
    <cellStyle name="Accent1 34" xfId="1001"/>
    <cellStyle name="Accent1 35" xfId="1002"/>
    <cellStyle name="Accent1 36" xfId="1003"/>
    <cellStyle name="Accent1 37" xfId="1004"/>
    <cellStyle name="Accent1 38" xfId="1005"/>
    <cellStyle name="Accent1 39" xfId="1006"/>
    <cellStyle name="Accent1 4" xfId="1007"/>
    <cellStyle name="Accent1 4 2" xfId="1008"/>
    <cellStyle name="Accent1 4 3" xfId="1009"/>
    <cellStyle name="Accent1 4 4" xfId="1010"/>
    <cellStyle name="Accent1 4 5" xfId="1011"/>
    <cellStyle name="Accent1 40" xfId="1012"/>
    <cellStyle name="Accent1 41" xfId="1013"/>
    <cellStyle name="Accent1 42" xfId="1014"/>
    <cellStyle name="Accent1 43" xfId="1015"/>
    <cellStyle name="Accent1 44" xfId="1016"/>
    <cellStyle name="Accent1 45" xfId="1017"/>
    <cellStyle name="Accent1 46" xfId="1018"/>
    <cellStyle name="Accent1 47" xfId="1019"/>
    <cellStyle name="Accent1 48" xfId="1020"/>
    <cellStyle name="Accent1 49" xfId="1021"/>
    <cellStyle name="Accent1 5" xfId="1022"/>
    <cellStyle name="Accent1 5 2" xfId="1023"/>
    <cellStyle name="Accent1 5 3" xfId="1024"/>
    <cellStyle name="Accent1 5 4" xfId="1025"/>
    <cellStyle name="Accent1 50" xfId="1026"/>
    <cellStyle name="Accent1 6" xfId="1027"/>
    <cellStyle name="Accent1 6 2" xfId="1028"/>
    <cellStyle name="Accent1 6 3" xfId="1029"/>
    <cellStyle name="Accent1 6 4" xfId="1030"/>
    <cellStyle name="Accent1 7" xfId="1031"/>
    <cellStyle name="Accent1 8" xfId="1032"/>
    <cellStyle name="Accent1 9" xfId="1033"/>
    <cellStyle name="Accent2 - 20%" xfId="1034"/>
    <cellStyle name="Accent2 - 20% 2" xfId="1035"/>
    <cellStyle name="Accent2 - 40%" xfId="1036"/>
    <cellStyle name="Accent2 - 40% 2" xfId="1037"/>
    <cellStyle name="Accent2 - 60%" xfId="1038"/>
    <cellStyle name="Accent2 10" xfId="1039"/>
    <cellStyle name="Accent2 11" xfId="1040"/>
    <cellStyle name="Accent2 12" xfId="1041"/>
    <cellStyle name="Accent2 13" xfId="1042"/>
    <cellStyle name="Accent2 14" xfId="1043"/>
    <cellStyle name="Accent2 15" xfId="1044"/>
    <cellStyle name="Accent2 16" xfId="1045"/>
    <cellStyle name="Accent2 17" xfId="1046"/>
    <cellStyle name="Accent2 18" xfId="1047"/>
    <cellStyle name="Accent2 19" xfId="1048"/>
    <cellStyle name="Accent2 2" xfId="1049"/>
    <cellStyle name="Accent2 2 2" xfId="1050"/>
    <cellStyle name="Accent2 2_F12-F13 summary by Prg - Round 2 (7Jun11)" xfId="1051"/>
    <cellStyle name="Accent2 20" xfId="1052"/>
    <cellStyle name="Accent2 21" xfId="1053"/>
    <cellStyle name="Accent2 22" xfId="1054"/>
    <cellStyle name="Accent2 23" xfId="1055"/>
    <cellStyle name="Accent2 24" xfId="1056"/>
    <cellStyle name="Accent2 25" xfId="1057"/>
    <cellStyle name="Accent2 26" xfId="1058"/>
    <cellStyle name="Accent2 27" xfId="1059"/>
    <cellStyle name="Accent2 28" xfId="1060"/>
    <cellStyle name="Accent2 29" xfId="1061"/>
    <cellStyle name="Accent2 3" xfId="1062"/>
    <cellStyle name="Accent2 3 2" xfId="1063"/>
    <cellStyle name="Accent2 3 3" xfId="1064"/>
    <cellStyle name="Accent2 3 4" xfId="1065"/>
    <cellStyle name="Accent2 3 5" xfId="1066"/>
    <cellStyle name="Accent2 3 6" xfId="1067"/>
    <cellStyle name="Accent2 30" xfId="1068"/>
    <cellStyle name="Accent2 31" xfId="1069"/>
    <cellStyle name="Accent2 32" xfId="1070"/>
    <cellStyle name="Accent2 33" xfId="1071"/>
    <cellStyle name="Accent2 34" xfId="1072"/>
    <cellStyle name="Accent2 35" xfId="1073"/>
    <cellStyle name="Accent2 36" xfId="1074"/>
    <cellStyle name="Accent2 37" xfId="1075"/>
    <cellStyle name="Accent2 38" xfId="1076"/>
    <cellStyle name="Accent2 39" xfId="1077"/>
    <cellStyle name="Accent2 4" xfId="1078"/>
    <cellStyle name="Accent2 4 2" xfId="1079"/>
    <cellStyle name="Accent2 4 3" xfId="1080"/>
    <cellStyle name="Accent2 4 4" xfId="1081"/>
    <cellStyle name="Accent2 4 5" xfId="1082"/>
    <cellStyle name="Accent2 40" xfId="1083"/>
    <cellStyle name="Accent2 41" xfId="1084"/>
    <cellStyle name="Accent2 42" xfId="1085"/>
    <cellStyle name="Accent2 43" xfId="1086"/>
    <cellStyle name="Accent2 44" xfId="1087"/>
    <cellStyle name="Accent2 45" xfId="1088"/>
    <cellStyle name="Accent2 46" xfId="1089"/>
    <cellStyle name="Accent2 47" xfId="1090"/>
    <cellStyle name="Accent2 48" xfId="1091"/>
    <cellStyle name="Accent2 49" xfId="1092"/>
    <cellStyle name="Accent2 5" xfId="1093"/>
    <cellStyle name="Accent2 5 2" xfId="1094"/>
    <cellStyle name="Accent2 5 3" xfId="1095"/>
    <cellStyle name="Accent2 5 4" xfId="1096"/>
    <cellStyle name="Accent2 50" xfId="1097"/>
    <cellStyle name="Accent2 6" xfId="1098"/>
    <cellStyle name="Accent2 6 2" xfId="1099"/>
    <cellStyle name="Accent2 6 3" xfId="1100"/>
    <cellStyle name="Accent2 6 4" xfId="1101"/>
    <cellStyle name="Accent2 7" xfId="1102"/>
    <cellStyle name="Accent2 8" xfId="1103"/>
    <cellStyle name="Accent2 9" xfId="1104"/>
    <cellStyle name="Accent3 - 20%" xfId="1105"/>
    <cellStyle name="Accent3 - 20% 2" xfId="1106"/>
    <cellStyle name="Accent3 - 40%" xfId="1107"/>
    <cellStyle name="Accent3 - 40% 2" xfId="1108"/>
    <cellStyle name="Accent3 - 60%" xfId="1109"/>
    <cellStyle name="Accent3 10" xfId="1110"/>
    <cellStyle name="Accent3 11" xfId="1111"/>
    <cellStyle name="Accent3 12" xfId="1112"/>
    <cellStyle name="Accent3 13" xfId="1113"/>
    <cellStyle name="Accent3 14" xfId="1114"/>
    <cellStyle name="Accent3 15" xfId="1115"/>
    <cellStyle name="Accent3 16" xfId="1116"/>
    <cellStyle name="Accent3 17" xfId="1117"/>
    <cellStyle name="Accent3 18" xfId="1118"/>
    <cellStyle name="Accent3 19" xfId="1119"/>
    <cellStyle name="Accent3 2" xfId="1120"/>
    <cellStyle name="Accent3 2 2" xfId="1121"/>
    <cellStyle name="Accent3 2_F12-F13 summary by Prg - Round 2 (7Jun11)" xfId="1122"/>
    <cellStyle name="Accent3 20" xfId="1123"/>
    <cellStyle name="Accent3 21" xfId="1124"/>
    <cellStyle name="Accent3 22" xfId="1125"/>
    <cellStyle name="Accent3 23" xfId="1126"/>
    <cellStyle name="Accent3 24" xfId="1127"/>
    <cellStyle name="Accent3 25" xfId="1128"/>
    <cellStyle name="Accent3 26" xfId="1129"/>
    <cellStyle name="Accent3 27" xfId="1130"/>
    <cellStyle name="Accent3 28" xfId="1131"/>
    <cellStyle name="Accent3 29" xfId="1132"/>
    <cellStyle name="Accent3 3" xfId="1133"/>
    <cellStyle name="Accent3 3 2" xfId="1134"/>
    <cellStyle name="Accent3 3 3" xfId="1135"/>
    <cellStyle name="Accent3 3 4" xfId="1136"/>
    <cellStyle name="Accent3 3 5" xfId="1137"/>
    <cellStyle name="Accent3 3 6" xfId="1138"/>
    <cellStyle name="Accent3 30" xfId="1139"/>
    <cellStyle name="Accent3 31" xfId="1140"/>
    <cellStyle name="Accent3 32" xfId="1141"/>
    <cellStyle name="Accent3 33" xfId="1142"/>
    <cellStyle name="Accent3 34" xfId="1143"/>
    <cellStyle name="Accent3 35" xfId="1144"/>
    <cellStyle name="Accent3 36" xfId="1145"/>
    <cellStyle name="Accent3 37" xfId="1146"/>
    <cellStyle name="Accent3 38" xfId="1147"/>
    <cellStyle name="Accent3 39" xfId="1148"/>
    <cellStyle name="Accent3 4" xfId="1149"/>
    <cellStyle name="Accent3 4 2" xfId="1150"/>
    <cellStyle name="Accent3 4 3" xfId="1151"/>
    <cellStyle name="Accent3 4 4" xfId="1152"/>
    <cellStyle name="Accent3 4 5" xfId="1153"/>
    <cellStyle name="Accent3 40" xfId="1154"/>
    <cellStyle name="Accent3 41" xfId="1155"/>
    <cellStyle name="Accent3 42" xfId="1156"/>
    <cellStyle name="Accent3 43" xfId="1157"/>
    <cellStyle name="Accent3 44" xfId="1158"/>
    <cellStyle name="Accent3 45" xfId="1159"/>
    <cellStyle name="Accent3 46" xfId="1160"/>
    <cellStyle name="Accent3 47" xfId="1161"/>
    <cellStyle name="Accent3 48" xfId="1162"/>
    <cellStyle name="Accent3 49" xfId="1163"/>
    <cellStyle name="Accent3 5" xfId="1164"/>
    <cellStyle name="Accent3 5 2" xfId="1165"/>
    <cellStyle name="Accent3 5 3" xfId="1166"/>
    <cellStyle name="Accent3 5 4" xfId="1167"/>
    <cellStyle name="Accent3 50" xfId="1168"/>
    <cellStyle name="Accent3 6" xfId="1169"/>
    <cellStyle name="Accent3 6 2" xfId="1170"/>
    <cellStyle name="Accent3 6 3" xfId="1171"/>
    <cellStyle name="Accent3 6 4" xfId="1172"/>
    <cellStyle name="Accent3 7" xfId="1173"/>
    <cellStyle name="Accent3 8" xfId="1174"/>
    <cellStyle name="Accent3 9" xfId="1175"/>
    <cellStyle name="Accent4 - 20%" xfId="1176"/>
    <cellStyle name="Accent4 - 20% 2" xfId="1177"/>
    <cellStyle name="Accent4 - 40%" xfId="1178"/>
    <cellStyle name="Accent4 - 40% 2" xfId="1179"/>
    <cellStyle name="Accent4 - 60%" xfId="1180"/>
    <cellStyle name="Accent4 10" xfId="1181"/>
    <cellStyle name="Accent4 11" xfId="1182"/>
    <cellStyle name="Accent4 12" xfId="1183"/>
    <cellStyle name="Accent4 13" xfId="1184"/>
    <cellStyle name="Accent4 14" xfId="1185"/>
    <cellStyle name="Accent4 15" xfId="1186"/>
    <cellStyle name="Accent4 16" xfId="1187"/>
    <cellStyle name="Accent4 17" xfId="1188"/>
    <cellStyle name="Accent4 18" xfId="1189"/>
    <cellStyle name="Accent4 19" xfId="1190"/>
    <cellStyle name="Accent4 2" xfId="1191"/>
    <cellStyle name="Accent4 2 2" xfId="1192"/>
    <cellStyle name="Accent4 2_F12-F13 summary by Prg - Round 2 (7Jun11)" xfId="1193"/>
    <cellStyle name="Accent4 20" xfId="1194"/>
    <cellStyle name="Accent4 21" xfId="1195"/>
    <cellStyle name="Accent4 22" xfId="1196"/>
    <cellStyle name="Accent4 23" xfId="1197"/>
    <cellStyle name="Accent4 24" xfId="1198"/>
    <cellStyle name="Accent4 25" xfId="1199"/>
    <cellStyle name="Accent4 26" xfId="1200"/>
    <cellStyle name="Accent4 27" xfId="1201"/>
    <cellStyle name="Accent4 28" xfId="1202"/>
    <cellStyle name="Accent4 29" xfId="1203"/>
    <cellStyle name="Accent4 3" xfId="1204"/>
    <cellStyle name="Accent4 3 2" xfId="1205"/>
    <cellStyle name="Accent4 3 3" xfId="1206"/>
    <cellStyle name="Accent4 3 4" xfId="1207"/>
    <cellStyle name="Accent4 3 5" xfId="1208"/>
    <cellStyle name="Accent4 3 6" xfId="1209"/>
    <cellStyle name="Accent4 30" xfId="1210"/>
    <cellStyle name="Accent4 31" xfId="1211"/>
    <cellStyle name="Accent4 32" xfId="1212"/>
    <cellStyle name="Accent4 33" xfId="1213"/>
    <cellStyle name="Accent4 34" xfId="1214"/>
    <cellStyle name="Accent4 35" xfId="1215"/>
    <cellStyle name="Accent4 36" xfId="1216"/>
    <cellStyle name="Accent4 37" xfId="1217"/>
    <cellStyle name="Accent4 38" xfId="1218"/>
    <cellStyle name="Accent4 39" xfId="1219"/>
    <cellStyle name="Accent4 4" xfId="1220"/>
    <cellStyle name="Accent4 4 2" xfId="1221"/>
    <cellStyle name="Accent4 4 3" xfId="1222"/>
    <cellStyle name="Accent4 4 4" xfId="1223"/>
    <cellStyle name="Accent4 4 5" xfId="1224"/>
    <cellStyle name="Accent4 40" xfId="1225"/>
    <cellStyle name="Accent4 41" xfId="1226"/>
    <cellStyle name="Accent4 42" xfId="1227"/>
    <cellStyle name="Accent4 43" xfId="1228"/>
    <cellStyle name="Accent4 44" xfId="1229"/>
    <cellStyle name="Accent4 45" xfId="1230"/>
    <cellStyle name="Accent4 46" xfId="1231"/>
    <cellStyle name="Accent4 47" xfId="1232"/>
    <cellStyle name="Accent4 48" xfId="1233"/>
    <cellStyle name="Accent4 49" xfId="1234"/>
    <cellStyle name="Accent4 5" xfId="1235"/>
    <cellStyle name="Accent4 5 2" xfId="1236"/>
    <cellStyle name="Accent4 5 3" xfId="1237"/>
    <cellStyle name="Accent4 5 4" xfId="1238"/>
    <cellStyle name="Accent4 50" xfId="1239"/>
    <cellStyle name="Accent4 6" xfId="1240"/>
    <cellStyle name="Accent4 6 2" xfId="1241"/>
    <cellStyle name="Accent4 6 3" xfId="1242"/>
    <cellStyle name="Accent4 6 4" xfId="1243"/>
    <cellStyle name="Accent4 7" xfId="1244"/>
    <cellStyle name="Accent4 8" xfId="1245"/>
    <cellStyle name="Accent4 9" xfId="1246"/>
    <cellStyle name="Accent5 - 20%" xfId="1247"/>
    <cellStyle name="Accent5 - 20% 2" xfId="1248"/>
    <cellStyle name="Accent5 - 40%" xfId="1249"/>
    <cellStyle name="Accent5 - 40% 2" xfId="1250"/>
    <cellStyle name="Accent5 - 60%" xfId="1251"/>
    <cellStyle name="Accent5 10" xfId="1252"/>
    <cellStyle name="Accent5 11" xfId="1253"/>
    <cellStyle name="Accent5 12" xfId="1254"/>
    <cellStyle name="Accent5 13" xfId="1255"/>
    <cellStyle name="Accent5 14" xfId="1256"/>
    <cellStyle name="Accent5 15" xfId="1257"/>
    <cellStyle name="Accent5 16" xfId="1258"/>
    <cellStyle name="Accent5 17" xfId="1259"/>
    <cellStyle name="Accent5 18" xfId="1260"/>
    <cellStyle name="Accent5 19" xfId="1261"/>
    <cellStyle name="Accent5 2" xfId="1262"/>
    <cellStyle name="Accent5 2 2" xfId="1263"/>
    <cellStyle name="Accent5 2_F12-F13 summary by Prg - Round 2 (7Jun11)" xfId="1264"/>
    <cellStyle name="Accent5 20" xfId="1265"/>
    <cellStyle name="Accent5 21" xfId="1266"/>
    <cellStyle name="Accent5 22" xfId="1267"/>
    <cellStyle name="Accent5 23" xfId="1268"/>
    <cellStyle name="Accent5 24" xfId="1269"/>
    <cellStyle name="Accent5 25" xfId="1270"/>
    <cellStyle name="Accent5 26" xfId="1271"/>
    <cellStyle name="Accent5 27" xfId="1272"/>
    <cellStyle name="Accent5 28" xfId="1273"/>
    <cellStyle name="Accent5 29" xfId="1274"/>
    <cellStyle name="Accent5 3" xfId="1275"/>
    <cellStyle name="Accent5 3 2" xfId="1276"/>
    <cellStyle name="Accent5 3 3" xfId="1277"/>
    <cellStyle name="Accent5 3 4" xfId="1278"/>
    <cellStyle name="Accent5 3 5" xfId="1279"/>
    <cellStyle name="Accent5 3 6" xfId="1280"/>
    <cellStyle name="Accent5 30" xfId="1281"/>
    <cellStyle name="Accent5 31" xfId="1282"/>
    <cellStyle name="Accent5 32" xfId="1283"/>
    <cellStyle name="Accent5 33" xfId="1284"/>
    <cellStyle name="Accent5 34" xfId="1285"/>
    <cellStyle name="Accent5 35" xfId="1286"/>
    <cellStyle name="Accent5 36" xfId="1287"/>
    <cellStyle name="Accent5 37" xfId="1288"/>
    <cellStyle name="Accent5 38" xfId="1289"/>
    <cellStyle name="Accent5 39" xfId="1290"/>
    <cellStyle name="Accent5 4" xfId="1291"/>
    <cellStyle name="Accent5 4 2" xfId="1292"/>
    <cellStyle name="Accent5 4 3" xfId="1293"/>
    <cellStyle name="Accent5 4 4" xfId="1294"/>
    <cellStyle name="Accent5 4 5" xfId="1295"/>
    <cellStyle name="Accent5 40" xfId="1296"/>
    <cellStyle name="Accent5 41" xfId="1297"/>
    <cellStyle name="Accent5 42" xfId="1298"/>
    <cellStyle name="Accent5 43" xfId="1299"/>
    <cellStyle name="Accent5 44" xfId="1300"/>
    <cellStyle name="Accent5 45" xfId="1301"/>
    <cellStyle name="Accent5 46" xfId="1302"/>
    <cellStyle name="Accent5 47" xfId="1303"/>
    <cellStyle name="Accent5 48" xfId="1304"/>
    <cellStyle name="Accent5 49" xfId="1305"/>
    <cellStyle name="Accent5 5" xfId="1306"/>
    <cellStyle name="Accent5 5 2" xfId="1307"/>
    <cellStyle name="Accent5 5 3" xfId="1308"/>
    <cellStyle name="Accent5 5 4" xfId="1309"/>
    <cellStyle name="Accent5 50" xfId="1310"/>
    <cellStyle name="Accent5 6" xfId="1311"/>
    <cellStyle name="Accent5 6 2" xfId="1312"/>
    <cellStyle name="Accent5 6 3" xfId="1313"/>
    <cellStyle name="Accent5 6 4" xfId="1314"/>
    <cellStyle name="Accent5 7" xfId="1315"/>
    <cellStyle name="Accent5 8" xfId="1316"/>
    <cellStyle name="Accent5 9" xfId="1317"/>
    <cellStyle name="Accent6 - 20%" xfId="1318"/>
    <cellStyle name="Accent6 - 20% 2" xfId="1319"/>
    <cellStyle name="Accent6 - 40%" xfId="1320"/>
    <cellStyle name="Accent6 - 40% 2" xfId="1321"/>
    <cellStyle name="Accent6 - 60%" xfId="1322"/>
    <cellStyle name="Accent6 10" xfId="1323"/>
    <cellStyle name="Accent6 11" xfId="1324"/>
    <cellStyle name="Accent6 12" xfId="1325"/>
    <cellStyle name="Accent6 13" xfId="1326"/>
    <cellStyle name="Accent6 14" xfId="1327"/>
    <cellStyle name="Accent6 15" xfId="1328"/>
    <cellStyle name="Accent6 16" xfId="1329"/>
    <cellStyle name="Accent6 17" xfId="1330"/>
    <cellStyle name="Accent6 18" xfId="1331"/>
    <cellStyle name="Accent6 19" xfId="1332"/>
    <cellStyle name="Accent6 2" xfId="1333"/>
    <cellStyle name="Accent6 2 2" xfId="1334"/>
    <cellStyle name="Accent6 2_F12-F13 summary by Prg - Round 2 (7Jun11)" xfId="1335"/>
    <cellStyle name="Accent6 20" xfId="1336"/>
    <cellStyle name="Accent6 21" xfId="1337"/>
    <cellStyle name="Accent6 22" xfId="1338"/>
    <cellStyle name="Accent6 23" xfId="1339"/>
    <cellStyle name="Accent6 24" xfId="1340"/>
    <cellStyle name="Accent6 25" xfId="1341"/>
    <cellStyle name="Accent6 26" xfId="1342"/>
    <cellStyle name="Accent6 27" xfId="1343"/>
    <cellStyle name="Accent6 28" xfId="1344"/>
    <cellStyle name="Accent6 29" xfId="1345"/>
    <cellStyle name="Accent6 3" xfId="1346"/>
    <cellStyle name="Accent6 3 2" xfId="1347"/>
    <cellStyle name="Accent6 3 3" xfId="1348"/>
    <cellStyle name="Accent6 3 4" xfId="1349"/>
    <cellStyle name="Accent6 3 5" xfId="1350"/>
    <cellStyle name="Accent6 3 6" xfId="1351"/>
    <cellStyle name="Accent6 30" xfId="1352"/>
    <cellStyle name="Accent6 31" xfId="1353"/>
    <cellStyle name="Accent6 32" xfId="1354"/>
    <cellStyle name="Accent6 33" xfId="1355"/>
    <cellStyle name="Accent6 34" xfId="1356"/>
    <cellStyle name="Accent6 35" xfId="1357"/>
    <cellStyle name="Accent6 36" xfId="1358"/>
    <cellStyle name="Accent6 37" xfId="1359"/>
    <cellStyle name="Accent6 38" xfId="1360"/>
    <cellStyle name="Accent6 39" xfId="1361"/>
    <cellStyle name="Accent6 4" xfId="1362"/>
    <cellStyle name="Accent6 4 2" xfId="1363"/>
    <cellStyle name="Accent6 4 3" xfId="1364"/>
    <cellStyle name="Accent6 4 4" xfId="1365"/>
    <cellStyle name="Accent6 4 5" xfId="1366"/>
    <cellStyle name="Accent6 40" xfId="1367"/>
    <cellStyle name="Accent6 41" xfId="1368"/>
    <cellStyle name="Accent6 42" xfId="1369"/>
    <cellStyle name="Accent6 43" xfId="1370"/>
    <cellStyle name="Accent6 44" xfId="1371"/>
    <cellStyle name="Accent6 45" xfId="1372"/>
    <cellStyle name="Accent6 46" xfId="1373"/>
    <cellStyle name="Accent6 47" xfId="1374"/>
    <cellStyle name="Accent6 48" xfId="1375"/>
    <cellStyle name="Accent6 49" xfId="1376"/>
    <cellStyle name="Accent6 5" xfId="1377"/>
    <cellStyle name="Accent6 5 2" xfId="1378"/>
    <cellStyle name="Accent6 5 3" xfId="1379"/>
    <cellStyle name="Accent6 5 4" xfId="1380"/>
    <cellStyle name="Accent6 50" xfId="1381"/>
    <cellStyle name="Accent6 6" xfId="1382"/>
    <cellStyle name="Accent6 6 2" xfId="1383"/>
    <cellStyle name="Accent6 6 3" xfId="1384"/>
    <cellStyle name="Accent6 6 4" xfId="1385"/>
    <cellStyle name="Accent6 7" xfId="1386"/>
    <cellStyle name="Accent6 8" xfId="1387"/>
    <cellStyle name="Accent6 9" xfId="1388"/>
    <cellStyle name="Add" xfId="1389"/>
    <cellStyle name="Background" xfId="1390"/>
    <cellStyle name="Background 2" xfId="1391"/>
    <cellStyle name="Background 3" xfId="1392"/>
    <cellStyle name="Bad 10" xfId="1393"/>
    <cellStyle name="Bad 2" xfId="1394"/>
    <cellStyle name="Bad 2 2" xfId="1395"/>
    <cellStyle name="Bad 2 2 2" xfId="1396"/>
    <cellStyle name="Bad 2 2 3" xfId="1397"/>
    <cellStyle name="Bad 2 2 4" xfId="1398"/>
    <cellStyle name="Bad 2 2 5" xfId="1399"/>
    <cellStyle name="Bad 2 3" xfId="1400"/>
    <cellStyle name="Bad 2 4" xfId="1401"/>
    <cellStyle name="Bad 2 5" xfId="1402"/>
    <cellStyle name="Bad 2 6" xfId="1403"/>
    <cellStyle name="Bad 2 7" xfId="1404"/>
    <cellStyle name="Bad 2_F12-F13 summary by Prg - Round 2 (7Jun11)" xfId="1405"/>
    <cellStyle name="Bad 3" xfId="1406"/>
    <cellStyle name="Bad 3 2" xfId="1407"/>
    <cellStyle name="Bad 3 3" xfId="1408"/>
    <cellStyle name="Bad 3 4" xfId="1409"/>
    <cellStyle name="Bad 3 5" xfId="1410"/>
    <cellStyle name="Bad 3 6" xfId="1411"/>
    <cellStyle name="Bad 4" xfId="1412"/>
    <cellStyle name="Bad 4 2" xfId="1413"/>
    <cellStyle name="Bad 4 3" xfId="1414"/>
    <cellStyle name="Bad 4 4" xfId="1415"/>
    <cellStyle name="Bad 4 5" xfId="1416"/>
    <cellStyle name="Bad 5" xfId="1417"/>
    <cellStyle name="Bad 5 2" xfId="1418"/>
    <cellStyle name="Bad 5 3" xfId="1419"/>
    <cellStyle name="Bad 5 4" xfId="1420"/>
    <cellStyle name="Bad 6" xfId="1421"/>
    <cellStyle name="Bad 6 2" xfId="1422"/>
    <cellStyle name="Bad 6 3" xfId="1423"/>
    <cellStyle name="Bad 6 4" xfId="1424"/>
    <cellStyle name="Bad 7" xfId="1425"/>
    <cellStyle name="Bad 8" xfId="1426"/>
    <cellStyle name="Bad 9" xfId="1427"/>
    <cellStyle name="BorderAreas" xfId="1428"/>
    <cellStyle name="Buena" xfId="1429"/>
    <cellStyle name="Calculated" xfId="3605"/>
    <cellStyle name="Calculation 10" xfId="1430"/>
    <cellStyle name="Calculation 2" xfId="1431"/>
    <cellStyle name="Calculation 2 2" xfId="1432"/>
    <cellStyle name="Calculation 2_additional cost reductions" xfId="1433"/>
    <cellStyle name="Calculation 3" xfId="1434"/>
    <cellStyle name="Calculation 3 2" xfId="1435"/>
    <cellStyle name="Calculation 3 3" xfId="1436"/>
    <cellStyle name="Calculation 3 4" xfId="1437"/>
    <cellStyle name="Calculation 3 5" xfId="1438"/>
    <cellStyle name="Calculation 3 6" xfId="1439"/>
    <cellStyle name="Calculation 4" xfId="1440"/>
    <cellStyle name="Calculation 4 2" xfId="1441"/>
    <cellStyle name="Calculation 4 3" xfId="1442"/>
    <cellStyle name="Calculation 4 4" xfId="1443"/>
    <cellStyle name="Calculation 4 5" xfId="1444"/>
    <cellStyle name="Calculation 5" xfId="1445"/>
    <cellStyle name="Calculation 5 2" xfId="1446"/>
    <cellStyle name="Calculation 5 3" xfId="1447"/>
    <cellStyle name="Calculation 5 4" xfId="1448"/>
    <cellStyle name="Calculation 6" xfId="1449"/>
    <cellStyle name="Calculation 6 2" xfId="1450"/>
    <cellStyle name="Calculation 6 3" xfId="1451"/>
    <cellStyle name="Calculation 6 4" xfId="1452"/>
    <cellStyle name="Calculation 7" xfId="1453"/>
    <cellStyle name="Calculation 8" xfId="1454"/>
    <cellStyle name="Calculation 9" xfId="1455"/>
    <cellStyle name="Cálculo" xfId="1456"/>
    <cellStyle name="Celda de comprobación" xfId="1457"/>
    <cellStyle name="Celda vinculada" xfId="1458"/>
    <cellStyle name="Cents" xfId="1459"/>
    <cellStyle name="Cents (0.0)" xfId="1460"/>
    <cellStyle name="Check Cell 10" xfId="1461"/>
    <cellStyle name="Check Cell 2" xfId="1462"/>
    <cellStyle name="Check Cell 2 2" xfId="1463"/>
    <cellStyle name="Check Cell 2_additional cost reductions" xfId="1464"/>
    <cellStyle name="Check Cell 3" xfId="1465"/>
    <cellStyle name="Check Cell 3 2" xfId="1466"/>
    <cellStyle name="Check Cell 3 3" xfId="1467"/>
    <cellStyle name="Check Cell 3 4" xfId="1468"/>
    <cellStyle name="Check Cell 3 5" xfId="1469"/>
    <cellStyle name="Check Cell 3 6" xfId="1470"/>
    <cellStyle name="Check Cell 4" xfId="1471"/>
    <cellStyle name="Check Cell 4 2" xfId="1472"/>
    <cellStyle name="Check Cell 4 3" xfId="1473"/>
    <cellStyle name="Check Cell 4 4" xfId="1474"/>
    <cellStyle name="Check Cell 4 5" xfId="1475"/>
    <cellStyle name="Check Cell 5" xfId="1476"/>
    <cellStyle name="Check Cell 5 2" xfId="1477"/>
    <cellStyle name="Check Cell 5 3" xfId="1478"/>
    <cellStyle name="Check Cell 5 4" xfId="1479"/>
    <cellStyle name="Check Cell 6" xfId="1480"/>
    <cellStyle name="Check Cell 6 2" xfId="1481"/>
    <cellStyle name="Check Cell 6 3" xfId="1482"/>
    <cellStyle name="Check Cell 6 4" xfId="1483"/>
    <cellStyle name="Check Cell 7" xfId="1484"/>
    <cellStyle name="Check Cell 8" xfId="1485"/>
    <cellStyle name="Check Cell 9" xfId="1486"/>
    <cellStyle name="ColHead" xfId="1487"/>
    <cellStyle name="Column Headers" xfId="1488"/>
    <cellStyle name="Com᳭a [0]" xfId="1489"/>
    <cellStyle name="Com᳭a [0] 2" xfId="1490"/>
    <cellStyle name="Com᳭a [0] 3" xfId="1491"/>
    <cellStyle name="Comma" xfId="7" builtinId="3"/>
    <cellStyle name="Comma 10" xfId="5"/>
    <cellStyle name="Comma 10 2" xfId="1492"/>
    <cellStyle name="Comma 10 2 2" xfId="3742"/>
    <cellStyle name="Comma 10 2 3" xfId="3719"/>
    <cellStyle name="Comma 10 3" xfId="1493"/>
    <cellStyle name="Comma 10 3 2" xfId="3731"/>
    <cellStyle name="Comma 10 4" xfId="1494"/>
    <cellStyle name="Comma 10 5" xfId="3606"/>
    <cellStyle name="Comma 11" xfId="1495"/>
    <cellStyle name="Comma 11 2" xfId="1496"/>
    <cellStyle name="Comma 11 3" xfId="1497"/>
    <cellStyle name="Comma 11 4" xfId="1498"/>
    <cellStyle name="Comma 11 5" xfId="3607"/>
    <cellStyle name="Comma 12" xfId="1499"/>
    <cellStyle name="Comma 12 2" xfId="1500"/>
    <cellStyle name="Comma 12 2 2" xfId="1501"/>
    <cellStyle name="Comma 12 3" xfId="1502"/>
    <cellStyle name="Comma 12 4" xfId="1503"/>
    <cellStyle name="Comma 125" xfId="1504"/>
    <cellStyle name="Comma 125 2" xfId="1505"/>
    <cellStyle name="Comma 13" xfId="1506"/>
    <cellStyle name="Comma 14" xfId="1507"/>
    <cellStyle name="Comma 14 2" xfId="1508"/>
    <cellStyle name="Comma 14 3" xfId="1509"/>
    <cellStyle name="Comma 14 4" xfId="1510"/>
    <cellStyle name="Comma 14 5" xfId="1511"/>
    <cellStyle name="Comma 15" xfId="1512"/>
    <cellStyle name="Comma 15 2" xfId="1513"/>
    <cellStyle name="Comma 15 2 2" xfId="1514"/>
    <cellStyle name="Comma 15 3" xfId="1515"/>
    <cellStyle name="Comma 15 3 2" xfId="1516"/>
    <cellStyle name="Comma 15 4" xfId="1517"/>
    <cellStyle name="Comma 15 5" xfId="1518"/>
    <cellStyle name="Comma 15 5 2" xfId="1519"/>
    <cellStyle name="Comma 15 5 3" xfId="1520"/>
    <cellStyle name="Comma 16" xfId="1521"/>
    <cellStyle name="Comma 16 2" xfId="1522"/>
    <cellStyle name="Comma 16 3" xfId="1523"/>
    <cellStyle name="Comma 16 4" xfId="1524"/>
    <cellStyle name="Comma 16 5" xfId="1525"/>
    <cellStyle name="Comma 17" xfId="1526"/>
    <cellStyle name="Comma 17 2" xfId="1527"/>
    <cellStyle name="Comma 17 2 2" xfId="1528"/>
    <cellStyle name="Comma 17 2 2 2" xfId="1529"/>
    <cellStyle name="Comma 17 2 2 2 2" xfId="1530"/>
    <cellStyle name="Comma 17 2 2 3" xfId="1531"/>
    <cellStyle name="Comma 17 2 3" xfId="1532"/>
    <cellStyle name="Comma 17 2 3 2" xfId="1533"/>
    <cellStyle name="Comma 17 2 4" xfId="1534"/>
    <cellStyle name="Comma 17 2 4 2" xfId="1535"/>
    <cellStyle name="Comma 17 2 5" xfId="1536"/>
    <cellStyle name="Comma 17 3" xfId="1537"/>
    <cellStyle name="Comma 17 3 2" xfId="1538"/>
    <cellStyle name="Comma 17 3 2 2" xfId="1539"/>
    <cellStyle name="Comma 17 3 3" xfId="1540"/>
    <cellStyle name="Comma 17 4" xfId="1541"/>
    <cellStyle name="Comma 17 4 2" xfId="1542"/>
    <cellStyle name="Comma 17 5" xfId="1543"/>
    <cellStyle name="Comma 17 5 2" xfId="1544"/>
    <cellStyle name="Comma 17 6" xfId="1545"/>
    <cellStyle name="Comma 17 7" xfId="1546"/>
    <cellStyle name="Comma 18" xfId="1547"/>
    <cellStyle name="Comma 18 2" xfId="1548"/>
    <cellStyle name="Comma 18 2 2" xfId="1549"/>
    <cellStyle name="Comma 18 2 2 2" xfId="1550"/>
    <cellStyle name="Comma 18 2 3" xfId="1551"/>
    <cellStyle name="Comma 18 3" xfId="1552"/>
    <cellStyle name="Comma 18 3 2" xfId="1553"/>
    <cellStyle name="Comma 18 4" xfId="1554"/>
    <cellStyle name="Comma 18 4 2" xfId="1555"/>
    <cellStyle name="Comma 18 5" xfId="1556"/>
    <cellStyle name="Comma 18 6" xfId="1557"/>
    <cellStyle name="Comma 18 7" xfId="1558"/>
    <cellStyle name="Comma 19" xfId="1559"/>
    <cellStyle name="Comma 19 2" xfId="1560"/>
    <cellStyle name="Comma 19 2 2" xfId="1561"/>
    <cellStyle name="Comma 19 3" xfId="1562"/>
    <cellStyle name="Comma 2" xfId="1563"/>
    <cellStyle name="Comma 2 2" xfId="1564"/>
    <cellStyle name="Comma 2 2 2" xfId="1565"/>
    <cellStyle name="Comma 2 2 2 2" xfId="1566"/>
    <cellStyle name="Comma 2 2 2 2 2" xfId="3743"/>
    <cellStyle name="Comma 2 2 2 3" xfId="1567"/>
    <cellStyle name="Comma 2 2 2 4" xfId="1568"/>
    <cellStyle name="Comma 2 2 2 5" xfId="1569"/>
    <cellStyle name="Comma 2 2 2 6" xfId="3720"/>
    <cellStyle name="Comma 2 2 3" xfId="1570"/>
    <cellStyle name="Comma 2 2 3 2" xfId="3732"/>
    <cellStyle name="Comma 2 2 4" xfId="1571"/>
    <cellStyle name="Comma 2 2 5" xfId="3609"/>
    <cellStyle name="Comma 2 3" xfId="1572"/>
    <cellStyle name="Comma 2 3 2" xfId="1573"/>
    <cellStyle name="Comma 2 3 3" xfId="1574"/>
    <cellStyle name="Comma 2 3 4" xfId="1575"/>
    <cellStyle name="Comma 2 4" xfId="1576"/>
    <cellStyle name="Comma 2 4 2" xfId="1577"/>
    <cellStyle name="Comma 2 4 3" xfId="1578"/>
    <cellStyle name="Comma 2 4 4" xfId="1579"/>
    <cellStyle name="Comma 2 4 5" xfId="1580"/>
    <cellStyle name="Comma 2 5" xfId="1581"/>
    <cellStyle name="Comma 2 6" xfId="1582"/>
    <cellStyle name="Comma 2 7" xfId="1583"/>
    <cellStyle name="Comma 2 8" xfId="1584"/>
    <cellStyle name="Comma 2 9" xfId="3608"/>
    <cellStyle name="Comma 20" xfId="1585"/>
    <cellStyle name="Comma 21" xfId="1586"/>
    <cellStyle name="Comma 21 2" xfId="1587"/>
    <cellStyle name="Comma 22" xfId="1588"/>
    <cellStyle name="Comma 22 2" xfId="1589"/>
    <cellStyle name="Comma 23" xfId="1590"/>
    <cellStyle name="Comma 24" xfId="1591"/>
    <cellStyle name="Comma 25" xfId="3587"/>
    <cellStyle name="Comma 26" xfId="3589"/>
    <cellStyle name="Comma 3" xfId="1592"/>
    <cellStyle name="Comma 3 10" xfId="1593"/>
    <cellStyle name="Comma 3 11" xfId="1594"/>
    <cellStyle name="Comma 3 12" xfId="1595"/>
    <cellStyle name="Comma 3 13" xfId="3610"/>
    <cellStyle name="Comma 3 2" xfId="1596"/>
    <cellStyle name="Comma 3 2 2" xfId="1597"/>
    <cellStyle name="Comma 3 2 2 2" xfId="3744"/>
    <cellStyle name="Comma 3 2 2 3" xfId="3721"/>
    <cellStyle name="Comma 3 2 3" xfId="1598"/>
    <cellStyle name="Comma 3 2 3 2" xfId="1599"/>
    <cellStyle name="Comma 3 2 3 3" xfId="3733"/>
    <cellStyle name="Comma 3 2 4" xfId="1600"/>
    <cellStyle name="Comma 3 2 5" xfId="3611"/>
    <cellStyle name="Comma 3 3" xfId="1601"/>
    <cellStyle name="Comma 3 3 2" xfId="1602"/>
    <cellStyle name="Comma 3 3 3" xfId="1603"/>
    <cellStyle name="Comma 3 3 3 2" xfId="1604"/>
    <cellStyle name="Comma 3 3 4" xfId="1605"/>
    <cellStyle name="Comma 3 3 5" xfId="1606"/>
    <cellStyle name="Comma 3 4" xfId="1607"/>
    <cellStyle name="Comma 3 4 2" xfId="1608"/>
    <cellStyle name="Comma 3 5" xfId="1609"/>
    <cellStyle name="Comma 3 5 2" xfId="1610"/>
    <cellStyle name="Comma 3 5 3" xfId="1611"/>
    <cellStyle name="Comma 3 6" xfId="1612"/>
    <cellStyle name="Comma 3 7" xfId="1613"/>
    <cellStyle name="Comma 3 7 2" xfId="1614"/>
    <cellStyle name="Comma 3 8" xfId="1615"/>
    <cellStyle name="Comma 3 9" xfId="1616"/>
    <cellStyle name="Comma 4" xfId="1617"/>
    <cellStyle name="Comma 4 2" xfId="1618"/>
    <cellStyle name="Comma 4 2 2" xfId="1619"/>
    <cellStyle name="Comma 4 2 3" xfId="1620"/>
    <cellStyle name="Comma 4 2 4" xfId="1621"/>
    <cellStyle name="Comma 4 3" xfId="1622"/>
    <cellStyle name="Comma 4 3 2" xfId="1623"/>
    <cellStyle name="Comma 4 3 3" xfId="1624"/>
    <cellStyle name="Comma 4 4" xfId="1625"/>
    <cellStyle name="Comma 4 4 2" xfId="1626"/>
    <cellStyle name="Comma 4 5" xfId="1627"/>
    <cellStyle name="Comma 4 5 2" xfId="1628"/>
    <cellStyle name="Comma 4 6" xfId="1629"/>
    <cellStyle name="Comma 4 6 2" xfId="1630"/>
    <cellStyle name="Comma 4 7" xfId="1631"/>
    <cellStyle name="Comma 4 8" xfId="1632"/>
    <cellStyle name="Comma 4 9" xfId="1633"/>
    <cellStyle name="Comma 5" xfId="1634"/>
    <cellStyle name="Comma 5 2" xfId="1635"/>
    <cellStyle name="Comma 5 3" xfId="1636"/>
    <cellStyle name="Comma 5 4" xfId="1637"/>
    <cellStyle name="Comma 6" xfId="1638"/>
    <cellStyle name="Comma 6 2" xfId="1639"/>
    <cellStyle name="Comma 6 3" xfId="1640"/>
    <cellStyle name="Comma 7" xfId="1641"/>
    <cellStyle name="Comma 7 2" xfId="1642"/>
    <cellStyle name="Comma 7 2 2" xfId="1643"/>
    <cellStyle name="Comma 7 2 3" xfId="1644"/>
    <cellStyle name="Comma 7 3" xfId="1645"/>
    <cellStyle name="Comma 7 3 2" xfId="1646"/>
    <cellStyle name="Comma 7 3 2 2" xfId="1647"/>
    <cellStyle name="Comma 7 3 2 2 2" xfId="1648"/>
    <cellStyle name="Comma 7 3 2 3" xfId="1649"/>
    <cellStyle name="Comma 7 3 3" xfId="1650"/>
    <cellStyle name="Comma 7 3 3 2" xfId="1651"/>
    <cellStyle name="Comma 7 3 4" xfId="1652"/>
    <cellStyle name="Comma 7 3 4 2" xfId="1653"/>
    <cellStyle name="Comma 7 3 5" xfId="1654"/>
    <cellStyle name="Comma 7 4" xfId="1655"/>
    <cellStyle name="Comma 7 4 2" xfId="1656"/>
    <cellStyle name="Comma 7 4 2 2" xfId="1657"/>
    <cellStyle name="Comma 7 4 3" xfId="1658"/>
    <cellStyle name="Comma 7 5" xfId="1659"/>
    <cellStyle name="Comma 7 5 2" xfId="1660"/>
    <cellStyle name="Comma 7 6" xfId="1661"/>
    <cellStyle name="Comma 7 6 2" xfId="1662"/>
    <cellStyle name="Comma 7 7" xfId="1663"/>
    <cellStyle name="Comma 7 8" xfId="1664"/>
    <cellStyle name="Comma 7 9" xfId="1665"/>
    <cellStyle name="Comma 8" xfId="1666"/>
    <cellStyle name="Comma 8 2" xfId="1667"/>
    <cellStyle name="Comma 8 3" xfId="1668"/>
    <cellStyle name="Comma 8 4" xfId="1669"/>
    <cellStyle name="Comma 8 5" xfId="1670"/>
    <cellStyle name="Comma 9" xfId="1671"/>
    <cellStyle name="Comma Style (brackets)" xfId="1672"/>
    <cellStyle name="Comma Style (brackets) 2" xfId="1673"/>
    <cellStyle name="Comma Style (brackets) 2 2" xfId="1674"/>
    <cellStyle name="Comma Style (brackets) 2 2 2" xfId="1675"/>
    <cellStyle name="Comma Style (brackets) 2 2 3" xfId="1676"/>
    <cellStyle name="Comma Style (brackets) 2 3" xfId="1677"/>
    <cellStyle name="Comma Style (brackets) 2 4" xfId="1678"/>
    <cellStyle name="Comma Style (brackets) 3" xfId="1679"/>
    <cellStyle name="Comma Style (brackets) 3 2" xfId="1680"/>
    <cellStyle name="Comma Style (brackets) 3 3" xfId="1681"/>
    <cellStyle name="Comma Style (brackets) 4" xfId="1682"/>
    <cellStyle name="Comma Style (brackets) 5" xfId="1683"/>
    <cellStyle name="Comma(0)" xfId="1684"/>
    <cellStyle name="Comma(3)" xfId="1685"/>
    <cellStyle name="Comma(4)" xfId="1686"/>
    <cellStyle name="Comma0" xfId="1687"/>
    <cellStyle name="Comma0 2" xfId="1688"/>
    <cellStyle name="Comma0 3" xfId="1689"/>
    <cellStyle name="Comma0 3 2" xfId="1690"/>
    <cellStyle name="Comma0 4" xfId="1691"/>
    <cellStyle name="Comma0 5" xfId="1692"/>
    <cellStyle name="Comma0_additional cost reductions" xfId="1693"/>
    <cellStyle name="Comment" xfId="1694"/>
    <cellStyle name="Currency" xfId="1" builtinId="4"/>
    <cellStyle name="Currency [0.00]" xfId="1695"/>
    <cellStyle name="Currency [0.00] 2" xfId="1696"/>
    <cellStyle name="Currency [0.00] 2 2" xfId="1697"/>
    <cellStyle name="Currency [0.00] 2 2 2" xfId="1698"/>
    <cellStyle name="Currency [0.00] 2 2 3" xfId="1699"/>
    <cellStyle name="Currency [0.00] 2 3" xfId="1700"/>
    <cellStyle name="Currency [0.00] 2 4" xfId="1701"/>
    <cellStyle name="Currency [0.00] 3" xfId="1702"/>
    <cellStyle name="Currency [0.00] 3 2" xfId="1703"/>
    <cellStyle name="Currency [0.00] 3 3" xfId="1704"/>
    <cellStyle name="Currency [0.00] 4" xfId="1705"/>
    <cellStyle name="Currency [0.00] 4 2" xfId="1706"/>
    <cellStyle name="Currency [0.00] 5" xfId="1707"/>
    <cellStyle name="Currency [0.00] 6" xfId="1708"/>
    <cellStyle name="Currency 10" xfId="1709"/>
    <cellStyle name="Currency 10 2" xfId="6"/>
    <cellStyle name="Currency 10 3" xfId="1710"/>
    <cellStyle name="Currency 11" xfId="1711"/>
    <cellStyle name="Currency 11 2" xfId="1712"/>
    <cellStyle name="Currency 11 3" xfId="1713"/>
    <cellStyle name="Currency 12" xfId="1714"/>
    <cellStyle name="Currency 12 2" xfId="1715"/>
    <cellStyle name="Currency 12 3" xfId="1716"/>
    <cellStyle name="Currency 13" xfId="1717"/>
    <cellStyle name="Currency 13 2" xfId="1718"/>
    <cellStyle name="Currency 13 3" xfId="1719"/>
    <cellStyle name="Currency 14" xfId="1720"/>
    <cellStyle name="Currency 14 2" xfId="1721"/>
    <cellStyle name="Currency 14 3" xfId="1722"/>
    <cellStyle name="Currency 15" xfId="1723"/>
    <cellStyle name="Currency 15 2" xfId="1724"/>
    <cellStyle name="Currency 15 3" xfId="1725"/>
    <cellStyle name="Currency 16" xfId="1726"/>
    <cellStyle name="Currency 16 2" xfId="1727"/>
    <cellStyle name="Currency 16 3" xfId="1728"/>
    <cellStyle name="Currency 17" xfId="1729"/>
    <cellStyle name="Currency 18" xfId="1730"/>
    <cellStyle name="Currency 19" xfId="1731"/>
    <cellStyle name="Currency 2" xfId="1732"/>
    <cellStyle name="Currency 2 2" xfId="1733"/>
    <cellStyle name="Currency 2 2 2" xfId="1734"/>
    <cellStyle name="Currency 2 2 2 2" xfId="1735"/>
    <cellStyle name="Currency 2 2 2 2 2" xfId="1736"/>
    <cellStyle name="Currency 2 2 2 2 3" xfId="1737"/>
    <cellStyle name="Currency 2 2 2 3" xfId="1738"/>
    <cellStyle name="Currency 2 2 2 3 2" xfId="1739"/>
    <cellStyle name="Currency 2 2 2 3 3" xfId="1740"/>
    <cellStyle name="Currency 2 2 2 4" xfId="1741"/>
    <cellStyle name="Currency 2 2 3" xfId="1742"/>
    <cellStyle name="Currency 2 2 4" xfId="1743"/>
    <cellStyle name="Currency 2 2 5" xfId="1744"/>
    <cellStyle name="Currency 2 2 5 2" xfId="1745"/>
    <cellStyle name="Currency 2 2 5 3" xfId="1746"/>
    <cellStyle name="Currency 2 3" xfId="1747"/>
    <cellStyle name="Currency 2 3 2" xfId="1748"/>
    <cellStyle name="Currency 2 3 3" xfId="1749"/>
    <cellStyle name="Currency 2 4" xfId="1750"/>
    <cellStyle name="Currency 2 4 2" xfId="1751"/>
    <cellStyle name="Currency 2 5" xfId="1752"/>
    <cellStyle name="Currency 2 6" xfId="1753"/>
    <cellStyle name="Currency 2 7" xfId="1754"/>
    <cellStyle name="Currency 20" xfId="1755"/>
    <cellStyle name="Currency 21" xfId="1756"/>
    <cellStyle name="Currency 21 2" xfId="1757"/>
    <cellStyle name="Currency 21 2 2" xfId="1758"/>
    <cellStyle name="Currency 21 2 2 2" xfId="1759"/>
    <cellStyle name="Currency 21 2 3" xfId="1760"/>
    <cellStyle name="Currency 21 3" xfId="1761"/>
    <cellStyle name="Currency 21 3 2" xfId="1762"/>
    <cellStyle name="Currency 21 4" xfId="1763"/>
    <cellStyle name="Currency 21 4 2" xfId="1764"/>
    <cellStyle name="Currency 21 5" xfId="1765"/>
    <cellStyle name="Currency 22" xfId="1766"/>
    <cellStyle name="Currency 23" xfId="1767"/>
    <cellStyle name="Currency 24" xfId="1768"/>
    <cellStyle name="Currency 25" xfId="1769"/>
    <cellStyle name="Currency 26" xfId="1770"/>
    <cellStyle name="Currency 27" xfId="1771"/>
    <cellStyle name="Currency 28" xfId="1772"/>
    <cellStyle name="Currency 29" xfId="1773"/>
    <cellStyle name="Currency 3" xfId="1774"/>
    <cellStyle name="Currency 3 10" xfId="1775"/>
    <cellStyle name="Currency 3 11" xfId="1776"/>
    <cellStyle name="Currency 3 12" xfId="1777"/>
    <cellStyle name="Currency 3 2" xfId="1778"/>
    <cellStyle name="Currency 3 2 2" xfId="1779"/>
    <cellStyle name="Currency 3 2 3" xfId="1780"/>
    <cellStyle name="Currency 3 3" xfId="1781"/>
    <cellStyle name="Currency 3 3 2" xfId="1782"/>
    <cellStyle name="Currency 3 3 3" xfId="1783"/>
    <cellStyle name="Currency 3 4" xfId="1784"/>
    <cellStyle name="Currency 3 5" xfId="1785"/>
    <cellStyle name="Currency 3 6" xfId="1786"/>
    <cellStyle name="Currency 3 7" xfId="1787"/>
    <cellStyle name="Currency 3 8" xfId="1788"/>
    <cellStyle name="Currency 3 9" xfId="1789"/>
    <cellStyle name="Currency 30" xfId="1790"/>
    <cellStyle name="Currency 31" xfId="1791"/>
    <cellStyle name="Currency 32" xfId="1792"/>
    <cellStyle name="Currency 33" xfId="1793"/>
    <cellStyle name="Currency 34" xfId="1794"/>
    <cellStyle name="Currency 35" xfId="1795"/>
    <cellStyle name="Currency 36" xfId="1796"/>
    <cellStyle name="Currency 37" xfId="1797"/>
    <cellStyle name="Currency 38" xfId="1798"/>
    <cellStyle name="Currency 39" xfId="1799"/>
    <cellStyle name="Currency 4" xfId="1800"/>
    <cellStyle name="Currency 4 2" xfId="1801"/>
    <cellStyle name="Currency 4 2 2" xfId="1802"/>
    <cellStyle name="Currency 4 2 3" xfId="1803"/>
    <cellStyle name="Currency 4 3" xfId="1804"/>
    <cellStyle name="Currency 4 4" xfId="1805"/>
    <cellStyle name="Currency 4 5" xfId="1806"/>
    <cellStyle name="Currency 40" xfId="1807"/>
    <cellStyle name="Currency 41" xfId="1808"/>
    <cellStyle name="Currency 42" xfId="1809"/>
    <cellStyle name="Currency 43" xfId="1810"/>
    <cellStyle name="Currency 44" xfId="1811"/>
    <cellStyle name="Currency 45" xfId="1812"/>
    <cellStyle name="Currency 46" xfId="1813"/>
    <cellStyle name="Currency 47" xfId="1814"/>
    <cellStyle name="Currency 48" xfId="1815"/>
    <cellStyle name="Currency 49" xfId="1816"/>
    <cellStyle name="Currency 5" xfId="1817"/>
    <cellStyle name="Currency 5 2" xfId="1818"/>
    <cellStyle name="Currency 5 2 2" xfId="1819"/>
    <cellStyle name="Currency 5 2 3" xfId="1820"/>
    <cellStyle name="Currency 5 3" xfId="1821"/>
    <cellStyle name="Currency 5 3 2" xfId="1822"/>
    <cellStyle name="Currency 5 4" xfId="1823"/>
    <cellStyle name="Currency 5 4 2" xfId="1824"/>
    <cellStyle name="Currency 5 5" xfId="1825"/>
    <cellStyle name="Currency 50" xfId="1826"/>
    <cellStyle name="Currency 51" xfId="1827"/>
    <cellStyle name="Currency 52" xfId="1828"/>
    <cellStyle name="Currency 53" xfId="1829"/>
    <cellStyle name="Currency 54" xfId="1830"/>
    <cellStyle name="Currency 55" xfId="1831"/>
    <cellStyle name="Currency 56" xfId="1832"/>
    <cellStyle name="Currency 57" xfId="1833"/>
    <cellStyle name="Currency 58" xfId="1834"/>
    <cellStyle name="Currency 59" xfId="1835"/>
    <cellStyle name="Currency 6" xfId="1836"/>
    <cellStyle name="Currency 6 2" xfId="1837"/>
    <cellStyle name="Currency 6 2 2" xfId="1838"/>
    <cellStyle name="Currency 6 2 3" xfId="1839"/>
    <cellStyle name="Currency 6 3" xfId="1840"/>
    <cellStyle name="Currency 6 4" xfId="1841"/>
    <cellStyle name="Currency 60" xfId="1842"/>
    <cellStyle name="Currency 61" xfId="1843"/>
    <cellStyle name="Currency 62" xfId="1844"/>
    <cellStyle name="Currency 63" xfId="1845"/>
    <cellStyle name="Currency 64" xfId="1846"/>
    <cellStyle name="Currency 65" xfId="1847"/>
    <cellStyle name="Currency 66" xfId="1848"/>
    <cellStyle name="Currency 67" xfId="1849"/>
    <cellStyle name="Currency 68" xfId="1850"/>
    <cellStyle name="Currency 69" xfId="1851"/>
    <cellStyle name="Currency 7" xfId="1852"/>
    <cellStyle name="Currency 7 2" xfId="1853"/>
    <cellStyle name="Currency 7 2 2" xfId="1854"/>
    <cellStyle name="Currency 7 2 3" xfId="1855"/>
    <cellStyle name="Currency 7 3" xfId="1856"/>
    <cellStyle name="Currency 7 4" xfId="1857"/>
    <cellStyle name="Currency 70" xfId="1858"/>
    <cellStyle name="Currency 71" xfId="8"/>
    <cellStyle name="Currency 72" xfId="3726"/>
    <cellStyle name="Currency 73" xfId="3749"/>
    <cellStyle name="Currency 74" xfId="3712"/>
    <cellStyle name="Currency 75" xfId="3713"/>
    <cellStyle name="Currency 76" xfId="3714"/>
    <cellStyle name="Currency 77" xfId="3595"/>
    <cellStyle name="Currency 78" xfId="3750"/>
    <cellStyle name="Currency 8" xfId="1859"/>
    <cellStyle name="Currency 8 2" xfId="1860"/>
    <cellStyle name="Currency 8 2 2" xfId="1861"/>
    <cellStyle name="Currency 8 2 2 2" xfId="3745"/>
    <cellStyle name="Currency 8 2 3" xfId="1862"/>
    <cellStyle name="Currency 8 2 4" xfId="3722"/>
    <cellStyle name="Currency 8 3" xfId="1863"/>
    <cellStyle name="Currency 8 3 2" xfId="3734"/>
    <cellStyle name="Currency 8 4" xfId="1864"/>
    <cellStyle name="Currency 8 5" xfId="3612"/>
    <cellStyle name="Currency 9" xfId="1865"/>
    <cellStyle name="Currency 9 2" xfId="1866"/>
    <cellStyle name="Currency 9 2 2" xfId="1867"/>
    <cellStyle name="Currency 9 2 3" xfId="1868"/>
    <cellStyle name="Currency 9 3" xfId="1869"/>
    <cellStyle name="Currency 9 4" xfId="1870"/>
    <cellStyle name="Currency(0)" xfId="1871"/>
    <cellStyle name="Currency(2)" xfId="1872"/>
    <cellStyle name="Currency0" xfId="1873"/>
    <cellStyle name="Currency0 2" xfId="1874"/>
    <cellStyle name="Currency0 3" xfId="1875"/>
    <cellStyle name="Currency0 3 2" xfId="1876"/>
    <cellStyle name="Currency0 4" xfId="1877"/>
    <cellStyle name="Currency0 5" xfId="1878"/>
    <cellStyle name="Currency0_additional cost reductions" xfId="1879"/>
    <cellStyle name="Date" xfId="1880"/>
    <cellStyle name="Date 2" xfId="1881"/>
    <cellStyle name="Date 3" xfId="1882"/>
    <cellStyle name="Date 4" xfId="1883"/>
    <cellStyle name="Date 5" xfId="1884"/>
    <cellStyle name="DateLong" xfId="1885"/>
    <cellStyle name="DateLong 2" xfId="1886"/>
    <cellStyle name="DateLong 3" xfId="1887"/>
    <cellStyle name="DateShort" xfId="1888"/>
    <cellStyle name="Del" xfId="1889"/>
    <cellStyle name="d-mmm" xfId="1890"/>
    <cellStyle name="d-mmm-yy" xfId="1891"/>
    <cellStyle name="Emphasis 1" xfId="1892"/>
    <cellStyle name="Emphasis 2" xfId="1893"/>
    <cellStyle name="Emphasis 3" xfId="1894"/>
    <cellStyle name="Encabezado 4" xfId="1895"/>
    <cellStyle name="Énfasis1" xfId="1896"/>
    <cellStyle name="Énfasis2" xfId="1897"/>
    <cellStyle name="Énfasis3" xfId="1898"/>
    <cellStyle name="Énfasis4" xfId="1899"/>
    <cellStyle name="Énfasis5" xfId="1900"/>
    <cellStyle name="Énfasis6" xfId="1901"/>
    <cellStyle name="Entrada" xfId="1902"/>
    <cellStyle name="Euro" xfId="1903"/>
    <cellStyle name="Euro 2" xfId="1904"/>
    <cellStyle name="Euro 3" xfId="1905"/>
    <cellStyle name="Explanatory Text 10" xfId="1906"/>
    <cellStyle name="Explanatory Text 2" xfId="1907"/>
    <cellStyle name="Explanatory Text 2 2" xfId="1908"/>
    <cellStyle name="Explanatory Text 2_F12-F13 summary by Prg - Round 2 (7Jun11)" xfId="1909"/>
    <cellStyle name="Explanatory Text 3" xfId="1910"/>
    <cellStyle name="Explanatory Text 3 2" xfId="1911"/>
    <cellStyle name="Explanatory Text 3 3" xfId="1912"/>
    <cellStyle name="Explanatory Text 3 4" xfId="1913"/>
    <cellStyle name="Explanatory Text 3 5" xfId="1914"/>
    <cellStyle name="Explanatory Text 3 6" xfId="1915"/>
    <cellStyle name="Explanatory Text 4" xfId="1916"/>
    <cellStyle name="Explanatory Text 4 2" xfId="1917"/>
    <cellStyle name="Explanatory Text 4 3" xfId="1918"/>
    <cellStyle name="Explanatory Text 4 4" xfId="1919"/>
    <cellStyle name="Explanatory Text 4 5" xfId="1920"/>
    <cellStyle name="Explanatory Text 5" xfId="1921"/>
    <cellStyle name="Explanatory Text 5 2" xfId="1922"/>
    <cellStyle name="Explanatory Text 5 3" xfId="1923"/>
    <cellStyle name="Explanatory Text 5 4" xfId="1924"/>
    <cellStyle name="Explanatory Text 6" xfId="1925"/>
    <cellStyle name="Explanatory Text 6 2" xfId="1926"/>
    <cellStyle name="Explanatory Text 6 3" xfId="1927"/>
    <cellStyle name="Explanatory Text 6 4" xfId="1928"/>
    <cellStyle name="Explanatory Text 7" xfId="1929"/>
    <cellStyle name="Explanatory Text 8" xfId="1930"/>
    <cellStyle name="Explanatory Text 9" xfId="1931"/>
    <cellStyle name="Factor" xfId="1932"/>
    <cellStyle name="Factor 2" xfId="1933"/>
    <cellStyle name="Fixed" xfId="1934"/>
    <cellStyle name="Good 10" xfId="1935"/>
    <cellStyle name="Good 10 2" xfId="1936"/>
    <cellStyle name="Good 10 3" xfId="1937"/>
    <cellStyle name="Good 2" xfId="1938"/>
    <cellStyle name="Good 2 2" xfId="1939"/>
    <cellStyle name="Good 2 2 2" xfId="1940"/>
    <cellStyle name="Good 2 2 3" xfId="1941"/>
    <cellStyle name="Good 2 2 4" xfId="1942"/>
    <cellStyle name="Good 2 2 5" xfId="1943"/>
    <cellStyle name="Good 2 3" xfId="1944"/>
    <cellStyle name="Good 2 4" xfId="1945"/>
    <cellStyle name="Good 2 5" xfId="1946"/>
    <cellStyle name="Good 2 6" xfId="1947"/>
    <cellStyle name="Good 2 7" xfId="1948"/>
    <cellStyle name="Good 2 8" xfId="1949"/>
    <cellStyle name="Good 2_F12-F13 summary by Prg - Round 2 (7Jun11)" xfId="1950"/>
    <cellStyle name="Good 3" xfId="1951"/>
    <cellStyle name="Good 3 2" xfId="1952"/>
    <cellStyle name="Good 3 3" xfId="1953"/>
    <cellStyle name="Good 3 4" xfId="1954"/>
    <cellStyle name="Good 3 5" xfId="1955"/>
    <cellStyle name="Good 3 6" xfId="1956"/>
    <cellStyle name="Good 4" xfId="1957"/>
    <cellStyle name="Good 4 2" xfId="1958"/>
    <cellStyle name="Good 4 3" xfId="1959"/>
    <cellStyle name="Good 4 4" xfId="1960"/>
    <cellStyle name="Good 4 5" xfId="1961"/>
    <cellStyle name="Good 5" xfId="1962"/>
    <cellStyle name="Good 5 2" xfId="1963"/>
    <cellStyle name="Good 5 3" xfId="1964"/>
    <cellStyle name="Good 5 4" xfId="1965"/>
    <cellStyle name="Good 6" xfId="1966"/>
    <cellStyle name="Good 6 2" xfId="1967"/>
    <cellStyle name="Good 6 3" xfId="1968"/>
    <cellStyle name="Good 6 4" xfId="1969"/>
    <cellStyle name="Good 7" xfId="1970"/>
    <cellStyle name="Good 8" xfId="1971"/>
    <cellStyle name="Good 9" xfId="1972"/>
    <cellStyle name="Header" xfId="1973"/>
    <cellStyle name="Headers" xfId="1974"/>
    <cellStyle name="Heading" xfId="1975"/>
    <cellStyle name="Heading 1 10" xfId="1976"/>
    <cellStyle name="Heading 1 2" xfId="1977"/>
    <cellStyle name="Heading 1 2 2" xfId="1978"/>
    <cellStyle name="Heading 1 2_additional cost reductions" xfId="1979"/>
    <cellStyle name="Heading 1 3" xfId="1980"/>
    <cellStyle name="Heading 1 3 2" xfId="1981"/>
    <cellStyle name="Heading 1 3 3" xfId="1982"/>
    <cellStyle name="Heading 1 3 4" xfId="1983"/>
    <cellStyle name="Heading 1 3 5" xfId="1984"/>
    <cellStyle name="Heading 1 3 6" xfId="1985"/>
    <cellStyle name="Heading 1 4" xfId="1986"/>
    <cellStyle name="Heading 1 4 2" xfId="1987"/>
    <cellStyle name="Heading 1 4 3" xfId="1988"/>
    <cellStyle name="Heading 1 4 4" xfId="1989"/>
    <cellStyle name="Heading 1 4 5" xfId="1990"/>
    <cellStyle name="Heading 1 5" xfId="1991"/>
    <cellStyle name="Heading 1 5 2" xfId="1992"/>
    <cellStyle name="Heading 1 5 3" xfId="1993"/>
    <cellStyle name="Heading 1 5 4" xfId="1994"/>
    <cellStyle name="Heading 1 6" xfId="1995"/>
    <cellStyle name="Heading 1 6 2" xfId="1996"/>
    <cellStyle name="Heading 1 6 3" xfId="1997"/>
    <cellStyle name="Heading 1 6 4" xfId="1998"/>
    <cellStyle name="Heading 1 7" xfId="1999"/>
    <cellStyle name="Heading 1 8" xfId="2000"/>
    <cellStyle name="Heading 1 9" xfId="2001"/>
    <cellStyle name="Heading 10" xfId="3590"/>
    <cellStyle name="Heading 2 10" xfId="2002"/>
    <cellStyle name="Heading 2 2" xfId="2003"/>
    <cellStyle name="Heading 2 2 2" xfId="2004"/>
    <cellStyle name="Heading 2 2 3" xfId="3614"/>
    <cellStyle name="Heading 2 2_additional cost reductions" xfId="2005"/>
    <cellStyle name="Heading 2 3" xfId="2006"/>
    <cellStyle name="Heading 2 3 2" xfId="2007"/>
    <cellStyle name="Heading 2 3 3" xfId="2008"/>
    <cellStyle name="Heading 2 3 4" xfId="2009"/>
    <cellStyle name="Heading 2 3 5" xfId="2010"/>
    <cellStyle name="Heading 2 3 6" xfId="2011"/>
    <cellStyle name="Heading 2 4" xfId="2012"/>
    <cellStyle name="Heading 2 4 2" xfId="2013"/>
    <cellStyle name="Heading 2 4 3" xfId="2014"/>
    <cellStyle name="Heading 2 4 4" xfId="2015"/>
    <cellStyle name="Heading 2 4 5" xfId="2016"/>
    <cellStyle name="Heading 2 5" xfId="2017"/>
    <cellStyle name="Heading 2 5 2" xfId="2018"/>
    <cellStyle name="Heading 2 5 3" xfId="2019"/>
    <cellStyle name="Heading 2 5 4" xfId="2020"/>
    <cellStyle name="Heading 2 6" xfId="2021"/>
    <cellStyle name="Heading 2 6 2" xfId="2022"/>
    <cellStyle name="Heading 2 6 3" xfId="2023"/>
    <cellStyle name="Heading 2 6 4" xfId="2024"/>
    <cellStyle name="Heading 2 7" xfId="2025"/>
    <cellStyle name="Heading 2 8" xfId="2026"/>
    <cellStyle name="Heading 2 9" xfId="2027"/>
    <cellStyle name="Heading 3 10" xfId="2028"/>
    <cellStyle name="Heading 3 2" xfId="2029"/>
    <cellStyle name="Heading 3 2 2" xfId="2030"/>
    <cellStyle name="Heading 3 2_additional cost reductions" xfId="2031"/>
    <cellStyle name="Heading 3 3" xfId="2032"/>
    <cellStyle name="Heading 3 3 2" xfId="2033"/>
    <cellStyle name="Heading 3 3 3" xfId="2034"/>
    <cellStyle name="Heading 3 3 4" xfId="2035"/>
    <cellStyle name="Heading 3 3 5" xfId="2036"/>
    <cellStyle name="Heading 3 3 6" xfId="2037"/>
    <cellStyle name="Heading 3 4" xfId="2038"/>
    <cellStyle name="Heading 3 4 2" xfId="2039"/>
    <cellStyle name="Heading 3 4 3" xfId="2040"/>
    <cellStyle name="Heading 3 4 4" xfId="2041"/>
    <cellStyle name="Heading 3 4 5" xfId="2042"/>
    <cellStyle name="Heading 3 5" xfId="2043"/>
    <cellStyle name="Heading 3 5 2" xfId="2044"/>
    <cellStyle name="Heading 3 5 3" xfId="2045"/>
    <cellStyle name="Heading 3 5 4" xfId="2046"/>
    <cellStyle name="Heading 3 6" xfId="2047"/>
    <cellStyle name="Heading 3 6 2" xfId="2048"/>
    <cellStyle name="Heading 3 6 3" xfId="2049"/>
    <cellStyle name="Heading 3 6 4" xfId="2050"/>
    <cellStyle name="Heading 3 7" xfId="2051"/>
    <cellStyle name="Heading 3 8" xfId="2052"/>
    <cellStyle name="Heading 3 9" xfId="2053"/>
    <cellStyle name="Heading 4 10" xfId="2054"/>
    <cellStyle name="Heading 4 2" xfId="2055"/>
    <cellStyle name="Heading 4 2 2" xfId="2056"/>
    <cellStyle name="Heading 4 2_F12-F13 summary by Prg - Round 2 (7Jun11)" xfId="2057"/>
    <cellStyle name="Heading 4 3" xfId="2058"/>
    <cellStyle name="Heading 4 3 2" xfId="2059"/>
    <cellStyle name="Heading 4 3 3" xfId="2060"/>
    <cellStyle name="Heading 4 3 4" xfId="2061"/>
    <cellStyle name="Heading 4 3 5" xfId="2062"/>
    <cellStyle name="Heading 4 3 6" xfId="2063"/>
    <cellStyle name="Heading 4 4" xfId="2064"/>
    <cellStyle name="Heading 4 4 2" xfId="2065"/>
    <cellStyle name="Heading 4 4 3" xfId="2066"/>
    <cellStyle name="Heading 4 4 4" xfId="2067"/>
    <cellStyle name="Heading 4 4 5" xfId="2068"/>
    <cellStyle name="Heading 4 5" xfId="2069"/>
    <cellStyle name="Heading 4 5 2" xfId="2070"/>
    <cellStyle name="Heading 4 5 3" xfId="2071"/>
    <cellStyle name="Heading 4 5 4" xfId="2072"/>
    <cellStyle name="Heading 4 6" xfId="2073"/>
    <cellStyle name="Heading 4 6 2" xfId="2074"/>
    <cellStyle name="Heading 4 6 3" xfId="2075"/>
    <cellStyle name="Heading 4 6 4" xfId="2076"/>
    <cellStyle name="Heading 4 7" xfId="2077"/>
    <cellStyle name="Heading 4 8" xfId="2078"/>
    <cellStyle name="Heading 4 9" xfId="2079"/>
    <cellStyle name="Heading 5" xfId="3613"/>
    <cellStyle name="Heading 6" xfId="3591"/>
    <cellStyle name="Heading 7" xfId="3594"/>
    <cellStyle name="Heading 8" xfId="3592"/>
    <cellStyle name="Heading 9" xfId="3593"/>
    <cellStyle name="Heading1" xfId="2080"/>
    <cellStyle name="Heading2" xfId="2081"/>
    <cellStyle name="Heading2 2" xfId="2082"/>
    <cellStyle name="Heading2 3" xfId="2083"/>
    <cellStyle name="Heading2 4" xfId="3615"/>
    <cellStyle name="Hidden" xfId="2084"/>
    <cellStyle name="Hyperlink 10" xfId="3616"/>
    <cellStyle name="Hyperlink 10 2" xfId="3617"/>
    <cellStyle name="Hyperlink 10 3" xfId="3618"/>
    <cellStyle name="Hyperlink 11" xfId="3619"/>
    <cellStyle name="Hyperlink 11 2" xfId="3620"/>
    <cellStyle name="Hyperlink 11 3" xfId="3621"/>
    <cellStyle name="Hyperlink 12" xfId="3622"/>
    <cellStyle name="Hyperlink 12 2" xfId="3623"/>
    <cellStyle name="Hyperlink 12 3" xfId="3624"/>
    <cellStyle name="Hyperlink 13" xfId="3625"/>
    <cellStyle name="Hyperlink 13 2" xfId="3626"/>
    <cellStyle name="Hyperlink 13 3" xfId="3627"/>
    <cellStyle name="Hyperlink 14" xfId="3628"/>
    <cellStyle name="Hyperlink 14 2" xfId="3629"/>
    <cellStyle name="Hyperlink 14 3" xfId="3630"/>
    <cellStyle name="Hyperlink 15" xfId="3631"/>
    <cellStyle name="Hyperlink 15 2" xfId="3632"/>
    <cellStyle name="Hyperlink 15 3" xfId="3633"/>
    <cellStyle name="Hyperlink 16" xfId="3634"/>
    <cellStyle name="Hyperlink 16 2" xfId="3635"/>
    <cellStyle name="Hyperlink 16 3" xfId="3636"/>
    <cellStyle name="Hyperlink 17" xfId="3637"/>
    <cellStyle name="Hyperlink 17 2" xfId="3638"/>
    <cellStyle name="Hyperlink 17 3" xfId="3639"/>
    <cellStyle name="Hyperlink 18" xfId="3640"/>
    <cellStyle name="Hyperlink 18 2" xfId="3641"/>
    <cellStyle name="Hyperlink 18 3" xfId="3642"/>
    <cellStyle name="Hyperlink 19" xfId="3643"/>
    <cellStyle name="Hyperlink 19 2" xfId="3644"/>
    <cellStyle name="Hyperlink 19 3" xfId="3645"/>
    <cellStyle name="Hyperlink 2" xfId="2085"/>
    <cellStyle name="Hyperlink 2 2" xfId="2086"/>
    <cellStyle name="Hyperlink 2 2 2" xfId="2087"/>
    <cellStyle name="Hyperlink 2 2 3" xfId="3647"/>
    <cellStyle name="Hyperlink 2 3" xfId="2088"/>
    <cellStyle name="Hyperlink 2 3 2" xfId="3648"/>
    <cellStyle name="Hyperlink 2 4" xfId="2089"/>
    <cellStyle name="Hyperlink 2 5" xfId="3646"/>
    <cellStyle name="Hyperlink 20" xfId="3649"/>
    <cellStyle name="Hyperlink 20 2" xfId="3650"/>
    <cellStyle name="Hyperlink 20 3" xfId="3651"/>
    <cellStyle name="Hyperlink 21" xfId="3652"/>
    <cellStyle name="Hyperlink 21 2" xfId="3653"/>
    <cellStyle name="Hyperlink 21 3" xfId="3654"/>
    <cellStyle name="Hyperlink 22" xfId="3655"/>
    <cellStyle name="Hyperlink 22 2" xfId="3656"/>
    <cellStyle name="Hyperlink 22 3" xfId="3657"/>
    <cellStyle name="Hyperlink 23" xfId="3658"/>
    <cellStyle name="Hyperlink 23 2" xfId="3659"/>
    <cellStyle name="Hyperlink 23 3" xfId="3660"/>
    <cellStyle name="Hyperlink 24" xfId="3661"/>
    <cellStyle name="Hyperlink 25" xfId="3662"/>
    <cellStyle name="Hyperlink 26" xfId="3663"/>
    <cellStyle name="Hyperlink 27" xfId="3664"/>
    <cellStyle name="Hyperlink 28" xfId="3665"/>
    <cellStyle name="Hyperlink 29" xfId="3666"/>
    <cellStyle name="Hyperlink 3" xfId="2090"/>
    <cellStyle name="Hyperlink 3 2" xfId="3668"/>
    <cellStyle name="Hyperlink 3 3" xfId="3669"/>
    <cellStyle name="Hyperlink 3 4" xfId="3667"/>
    <cellStyle name="Hyperlink 30" xfId="3670"/>
    <cellStyle name="Hyperlink 31" xfId="3671"/>
    <cellStyle name="Hyperlink 32" xfId="3672"/>
    <cellStyle name="Hyperlink 33" xfId="3673"/>
    <cellStyle name="Hyperlink 33 2" xfId="3674"/>
    <cellStyle name="Hyperlink 33 3" xfId="3675"/>
    <cellStyle name="Hyperlink 34" xfId="3676"/>
    <cellStyle name="Hyperlink 34 2" xfId="3677"/>
    <cellStyle name="Hyperlink 34 3" xfId="3678"/>
    <cellStyle name="Hyperlink 34 4" xfId="3679"/>
    <cellStyle name="Hyperlink 34 5" xfId="3680"/>
    <cellStyle name="Hyperlink 4" xfId="3681"/>
    <cellStyle name="Hyperlink 4 2" xfId="3682"/>
    <cellStyle name="Hyperlink 4 3" xfId="3683"/>
    <cellStyle name="Hyperlink 5" xfId="3684"/>
    <cellStyle name="Hyperlink 5 2" xfId="3685"/>
    <cellStyle name="Hyperlink 5 3" xfId="3686"/>
    <cellStyle name="Hyperlink 6" xfId="3687"/>
    <cellStyle name="Hyperlink 6 2" xfId="3688"/>
    <cellStyle name="Hyperlink 6 3" xfId="3689"/>
    <cellStyle name="Hyperlink 7" xfId="3690"/>
    <cellStyle name="Hyperlink 7 2" xfId="3691"/>
    <cellStyle name="Hyperlink 7 3" xfId="3692"/>
    <cellStyle name="Hyperlink 8" xfId="3693"/>
    <cellStyle name="Hyperlink 8 2" xfId="3694"/>
    <cellStyle name="Hyperlink 8 3" xfId="3695"/>
    <cellStyle name="Hyperlink 9" xfId="3696"/>
    <cellStyle name="Hyperlink 9 2" xfId="3697"/>
    <cellStyle name="Hyperlink 9 3" xfId="3698"/>
    <cellStyle name="Incorrecto" xfId="2091"/>
    <cellStyle name="Input 10" xfId="2092"/>
    <cellStyle name="Input 2" xfId="2093"/>
    <cellStyle name="Input 2 2" xfId="2094"/>
    <cellStyle name="Input 2 3" xfId="3699"/>
    <cellStyle name="Input 2_additional cost reductions" xfId="2095"/>
    <cellStyle name="Input 3" xfId="2096"/>
    <cellStyle name="Input 3 2" xfId="2097"/>
    <cellStyle name="Input 3 3" xfId="2098"/>
    <cellStyle name="Input 3 4" xfId="2099"/>
    <cellStyle name="Input 3 5" xfId="2100"/>
    <cellStyle name="Input 3 6" xfId="2101"/>
    <cellStyle name="Input 4" xfId="2102"/>
    <cellStyle name="Input 4 2" xfId="2103"/>
    <cellStyle name="Input 4 3" xfId="2104"/>
    <cellStyle name="Input 4 4" xfId="2105"/>
    <cellStyle name="Input 4 5" xfId="2106"/>
    <cellStyle name="Input 5" xfId="2107"/>
    <cellStyle name="Input 5 2" xfId="2108"/>
    <cellStyle name="Input 5 3" xfId="2109"/>
    <cellStyle name="Input 5 4" xfId="2110"/>
    <cellStyle name="Input 6" xfId="2111"/>
    <cellStyle name="Input 6 2" xfId="2112"/>
    <cellStyle name="Input 6 3" xfId="2113"/>
    <cellStyle name="Input 6 4" xfId="2114"/>
    <cellStyle name="Input 7" xfId="2115"/>
    <cellStyle name="Input 8" xfId="2116"/>
    <cellStyle name="Input 9" xfId="2117"/>
    <cellStyle name="InputCell" xfId="2118"/>
    <cellStyle name="InputCell 2" xfId="2119"/>
    <cellStyle name="InputCell 3" xfId="2120"/>
    <cellStyle name="KPMG Heading 1" xfId="2121"/>
    <cellStyle name="KPMG Heading 2" xfId="2122"/>
    <cellStyle name="KPMG Heading 3" xfId="2123"/>
    <cellStyle name="KPMG Heading 4" xfId="2124"/>
    <cellStyle name="KPMG Normal" xfId="2125"/>
    <cellStyle name="KPMG Normal Text" xfId="2126"/>
    <cellStyle name="KW (,0)" xfId="2127"/>
    <cellStyle name="KW.h (,0)" xfId="2128"/>
    <cellStyle name="Label" xfId="2129"/>
    <cellStyle name="Label 2" xfId="2130"/>
    <cellStyle name="Label 3" xfId="2131"/>
    <cellStyle name="Linked" xfId="3700"/>
    <cellStyle name="Linked Cell 10" xfId="2132"/>
    <cellStyle name="Linked Cell 2" xfId="2133"/>
    <cellStyle name="Linked Cell 2 2" xfId="2134"/>
    <cellStyle name="Linked Cell 2_additional cost reductions" xfId="2135"/>
    <cellStyle name="Linked Cell 3" xfId="2136"/>
    <cellStyle name="Linked Cell 3 2" xfId="2137"/>
    <cellStyle name="Linked Cell 3 3" xfId="2138"/>
    <cellStyle name="Linked Cell 3 4" xfId="2139"/>
    <cellStyle name="Linked Cell 3 5" xfId="2140"/>
    <cellStyle name="Linked Cell 3 6" xfId="2141"/>
    <cellStyle name="Linked Cell 4" xfId="2142"/>
    <cellStyle name="Linked Cell 4 2" xfId="2143"/>
    <cellStyle name="Linked Cell 4 3" xfId="2144"/>
    <cellStyle name="Linked Cell 4 4" xfId="2145"/>
    <cellStyle name="Linked Cell 4 5" xfId="2146"/>
    <cellStyle name="Linked Cell 5" xfId="2147"/>
    <cellStyle name="Linked Cell 5 2" xfId="2148"/>
    <cellStyle name="Linked Cell 5 3" xfId="2149"/>
    <cellStyle name="Linked Cell 5 4" xfId="2150"/>
    <cellStyle name="Linked Cell 6" xfId="2151"/>
    <cellStyle name="Linked Cell 6 2" xfId="2152"/>
    <cellStyle name="Linked Cell 6 3" xfId="2153"/>
    <cellStyle name="Linked Cell 6 4" xfId="2154"/>
    <cellStyle name="Linked Cell 7" xfId="2155"/>
    <cellStyle name="Linked Cell 8" xfId="2156"/>
    <cellStyle name="Linked Cell 9" xfId="2157"/>
    <cellStyle name="Locked" xfId="2158"/>
    <cellStyle name="Neutral 10" xfId="2159"/>
    <cellStyle name="Neutral 2" xfId="2160"/>
    <cellStyle name="Neutral 2 2" xfId="2161"/>
    <cellStyle name="Neutral 2_F12-F13 summary by Prg - Round 2 (7Jun11)" xfId="2162"/>
    <cellStyle name="Neutral 3" xfId="2163"/>
    <cellStyle name="Neutral 3 2" xfId="2164"/>
    <cellStyle name="Neutral 3 3" xfId="2165"/>
    <cellStyle name="Neutral 3 4" xfId="2166"/>
    <cellStyle name="Neutral 3 5" xfId="2167"/>
    <cellStyle name="Neutral 3 6" xfId="2168"/>
    <cellStyle name="Neutral 4" xfId="2169"/>
    <cellStyle name="Neutral 4 2" xfId="2170"/>
    <cellStyle name="Neutral 4 3" xfId="2171"/>
    <cellStyle name="Neutral 4 4" xfId="2172"/>
    <cellStyle name="Neutral 4 5" xfId="2173"/>
    <cellStyle name="Neutral 5" xfId="2174"/>
    <cellStyle name="Neutral 5 2" xfId="2175"/>
    <cellStyle name="Neutral 5 3" xfId="2176"/>
    <cellStyle name="Neutral 5 4" xfId="2177"/>
    <cellStyle name="Neutral 6" xfId="2178"/>
    <cellStyle name="Neutral 6 2" xfId="2179"/>
    <cellStyle name="Neutral 6 3" xfId="2180"/>
    <cellStyle name="Neutral 6 4" xfId="2181"/>
    <cellStyle name="Neutral 7" xfId="2182"/>
    <cellStyle name="Neutral 8" xfId="2183"/>
    <cellStyle name="Neutral 9" xfId="2184"/>
    <cellStyle name="No-Action" xfId="2185"/>
    <cellStyle name="No-Action 2" xfId="2186"/>
    <cellStyle name="No-Action 3" xfId="2187"/>
    <cellStyle name="NoEntry" xfId="2188"/>
    <cellStyle name="NoEntry 2" xfId="2189"/>
    <cellStyle name="NoEntry 3" xfId="2190"/>
    <cellStyle name="Normal" xfId="0" builtinId="0"/>
    <cellStyle name="Normal 10" xfId="2191"/>
    <cellStyle name="Normal 10 2" xfId="2192"/>
    <cellStyle name="Normal 10 2 2" xfId="2193"/>
    <cellStyle name="Normal 10 2 2 2" xfId="2194"/>
    <cellStyle name="Normal 10 2 2 2 2" xfId="2195"/>
    <cellStyle name="Normal 10 2 2 3" xfId="2196"/>
    <cellStyle name="Normal 10 2 3" xfId="2197"/>
    <cellStyle name="Normal 10 2 3 2" xfId="2198"/>
    <cellStyle name="Normal 10 2 4" xfId="2199"/>
    <cellStyle name="Normal 10 2 4 2" xfId="2200"/>
    <cellStyle name="Normal 10 2 5" xfId="3"/>
    <cellStyle name="Normal 10 2 6" xfId="2201"/>
    <cellStyle name="Normal 10 3" xfId="2202"/>
    <cellStyle name="Normal 10 3 2" xfId="2203"/>
    <cellStyle name="Normal 10 3 2 2" xfId="2204"/>
    <cellStyle name="Normal 10 3 3" xfId="2205"/>
    <cellStyle name="Normal 10 4" xfId="2206"/>
    <cellStyle name="Normal 10 4 2" xfId="2207"/>
    <cellStyle name="Normal 10 5" xfId="2208"/>
    <cellStyle name="Normal 10 5 2" xfId="2209"/>
    <cellStyle name="Normal 10 6" xfId="2210"/>
    <cellStyle name="Normal 10 7" xfId="2211"/>
    <cellStyle name="Normal 10 8" xfId="2212"/>
    <cellStyle name="Normal 11" xfId="2213"/>
    <cellStyle name="Normal 11 2" xfId="2214"/>
    <cellStyle name="Normal 11 2 2" xfId="2215"/>
    <cellStyle name="Normal 11 2 2 2" xfId="2216"/>
    <cellStyle name="Normal 11 2 3" xfId="2217"/>
    <cellStyle name="Normal 11 3" xfId="2218"/>
    <cellStyle name="Normal 11 3 2" xfId="2219"/>
    <cellStyle name="Normal 11 4" xfId="2220"/>
    <cellStyle name="Normal 11 4 2" xfId="2221"/>
    <cellStyle name="Normal 11 5" xfId="2222"/>
    <cellStyle name="Normal 12" xfId="2223"/>
    <cellStyle name="Normal 12 2" xfId="2224"/>
    <cellStyle name="Normal 12 2 2" xfId="2225"/>
    <cellStyle name="Normal 12 2 2 2" xfId="2226"/>
    <cellStyle name="Normal 12 2 2 2 2" xfId="2227"/>
    <cellStyle name="Normal 12 2 2 3" xfId="2228"/>
    <cellStyle name="Normal 12 2 3" xfId="2229"/>
    <cellStyle name="Normal 12 2 3 2" xfId="2230"/>
    <cellStyle name="Normal 12 2 4" xfId="2231"/>
    <cellStyle name="Normal 12 2 4 2" xfId="2232"/>
    <cellStyle name="Normal 12 2 5" xfId="2233"/>
    <cellStyle name="Normal 12 3" xfId="2234"/>
    <cellStyle name="Normal 12 3 2" xfId="2235"/>
    <cellStyle name="Normal 12 3 2 2" xfId="2236"/>
    <cellStyle name="Normal 12 3 2 3" xfId="2237"/>
    <cellStyle name="Normal 12 3 3" xfId="2238"/>
    <cellStyle name="Normal 12 4" xfId="2239"/>
    <cellStyle name="Normal 12 4 2" xfId="2240"/>
    <cellStyle name="Normal 12 5" xfId="2241"/>
    <cellStyle name="Normal 12 5 2" xfId="2242"/>
    <cellStyle name="Normal 12 6" xfId="2243"/>
    <cellStyle name="Normal 12 7" xfId="2244"/>
    <cellStyle name="Normal 12 8" xfId="2245"/>
    <cellStyle name="Normal 13" xfId="2246"/>
    <cellStyle name="Normal 13 2" xfId="2247"/>
    <cellStyle name="Normal 13 2 2" xfId="2248"/>
    <cellStyle name="Normal 13 2 2 2" xfId="2249"/>
    <cellStyle name="Normal 13 2 3" xfId="2250"/>
    <cellStyle name="Normal 13 2 4" xfId="2251"/>
    <cellStyle name="Normal 13 2 5" xfId="2252"/>
    <cellStyle name="Normal 13 3" xfId="2253"/>
    <cellStyle name="Normal 13 3 2" xfId="2254"/>
    <cellStyle name="Normal 13 3 3" xfId="2255"/>
    <cellStyle name="Normal 13 3 4" xfId="2256"/>
    <cellStyle name="Normal 13 4" xfId="2257"/>
    <cellStyle name="Normal 13 4 2" xfId="2258"/>
    <cellStyle name="Normal 13 4 3" xfId="2259"/>
    <cellStyle name="Normal 13 4 4" xfId="2260"/>
    <cellStyle name="Normal 13 5" xfId="2261"/>
    <cellStyle name="Normal 13 6" xfId="2262"/>
    <cellStyle name="Normal 13 7" xfId="2263"/>
    <cellStyle name="Normal 14" xfId="2264"/>
    <cellStyle name="Normal 14 2" xfId="2265"/>
    <cellStyle name="Normal 14 2 2" xfId="2266"/>
    <cellStyle name="Normal 14 2 2 2" xfId="2267"/>
    <cellStyle name="Normal 14 2 3" xfId="2268"/>
    <cellStyle name="Normal 14 2 4" xfId="2269"/>
    <cellStyle name="Normal 14 2 5" xfId="2270"/>
    <cellStyle name="Normal 14 3" xfId="2271"/>
    <cellStyle name="Normal 14 4" xfId="2272"/>
    <cellStyle name="Normal 14 5" xfId="2273"/>
    <cellStyle name="Normal 14 6" xfId="2274"/>
    <cellStyle name="Normal 14 7" xfId="2275"/>
    <cellStyle name="Normal 15" xfId="2276"/>
    <cellStyle name="Normal 15 2" xfId="2277"/>
    <cellStyle name="Normal 15 3" xfId="2278"/>
    <cellStyle name="Normal 15 4" xfId="2279"/>
    <cellStyle name="Normal 16" xfId="2280"/>
    <cellStyle name="Normal 16 2" xfId="2281"/>
    <cellStyle name="Normal 16 3" xfId="2282"/>
    <cellStyle name="Normal 16 4" xfId="2283"/>
    <cellStyle name="Normal 16 5" xfId="2284"/>
    <cellStyle name="Normal 16 6" xfId="2285"/>
    <cellStyle name="Normal 17" xfId="2286"/>
    <cellStyle name="Normal 17 2" xfId="2287"/>
    <cellStyle name="Normal 17 2 2" xfId="2288"/>
    <cellStyle name="Normal 17 3" xfId="2289"/>
    <cellStyle name="Normal 17 4" xfId="2290"/>
    <cellStyle name="Normal 18" xfId="2291"/>
    <cellStyle name="Normal 18 2" xfId="2292"/>
    <cellStyle name="Normal 18 3" xfId="2293"/>
    <cellStyle name="Normal 18 4" xfId="2294"/>
    <cellStyle name="Normal 19" xfId="2295"/>
    <cellStyle name="Normal 19 2" xfId="2296"/>
    <cellStyle name="Normal 19 3" xfId="2297"/>
    <cellStyle name="Normal 19 4" xfId="2298"/>
    <cellStyle name="Normal 2" xfId="2299"/>
    <cellStyle name="Normal 2 10" xfId="2300"/>
    <cellStyle name="Normal 2 11" xfId="2301"/>
    <cellStyle name="Normal 2 12" xfId="2302"/>
    <cellStyle name="Normal 2 13" xfId="2303"/>
    <cellStyle name="Normal 2 14" xfId="3596"/>
    <cellStyle name="Normal 2 2" xfId="2304"/>
    <cellStyle name="Normal 2 2 2" xfId="2305"/>
    <cellStyle name="Normal 2 2 2 2" xfId="2306"/>
    <cellStyle name="Normal 2 2 2 2 2" xfId="3746"/>
    <cellStyle name="Normal 2 2 2 2 3" xfId="3723"/>
    <cellStyle name="Normal 2 2 2 3" xfId="2307"/>
    <cellStyle name="Normal 2 2 2 3 2" xfId="3735"/>
    <cellStyle name="Normal 2 2 2 4" xfId="3701"/>
    <cellStyle name="Normal 2 2 3" xfId="2308"/>
    <cellStyle name="Normal 2 2 3 2" xfId="2309"/>
    <cellStyle name="Normal 2 2 4" xfId="2310"/>
    <cellStyle name="Normal 2 2 4 2" xfId="2311"/>
    <cellStyle name="Normal 2 2 5" xfId="2312"/>
    <cellStyle name="Normal 2 2_LGS V32b" xfId="2313"/>
    <cellStyle name="Normal 2 3" xfId="2314"/>
    <cellStyle name="Normal 2 3 2" xfId="2315"/>
    <cellStyle name="Normal 2 3 2 2" xfId="2316"/>
    <cellStyle name="Normal 2 3 2 3" xfId="2317"/>
    <cellStyle name="Normal 2 3 2 4" xfId="2318"/>
    <cellStyle name="Normal 2 3 3" xfId="2319"/>
    <cellStyle name="Normal 2 3 4" xfId="2320"/>
    <cellStyle name="Normal 2 3 4 2" xfId="2321"/>
    <cellStyle name="Normal 2 3 5" xfId="2322"/>
    <cellStyle name="Normal 2 3 6" xfId="2323"/>
    <cellStyle name="Normal 2 3 7" xfId="2324"/>
    <cellStyle name="Normal 2 3_LGS V32b" xfId="2325"/>
    <cellStyle name="Normal 2 4" xfId="2326"/>
    <cellStyle name="Normal 2 4 2" xfId="2327"/>
    <cellStyle name="Normal 2 4 2 2" xfId="2328"/>
    <cellStyle name="Normal 2 4 2 2 2" xfId="2329"/>
    <cellStyle name="Normal 2 4 2 3" xfId="2330"/>
    <cellStyle name="Normal 2 4 3" xfId="2331"/>
    <cellStyle name="Normal 2 4 3 2" xfId="2332"/>
    <cellStyle name="Normal 2 4 3 2 2" xfId="2333"/>
    <cellStyle name="Normal 2 4 3 3" xfId="2334"/>
    <cellStyle name="Normal 2 4 4" xfId="2335"/>
    <cellStyle name="Normal 2 4 4 2" xfId="2336"/>
    <cellStyle name="Normal 2 4 5" xfId="2337"/>
    <cellStyle name="Normal 2 4 6" xfId="2338"/>
    <cellStyle name="Normal 2 4 7" xfId="2339"/>
    <cellStyle name="Normal 2 5" xfId="2340"/>
    <cellStyle name="Normal 2 5 2" xfId="2341"/>
    <cellStyle name="Normal 2 5 3" xfId="2342"/>
    <cellStyle name="Normal 2 6" xfId="2343"/>
    <cellStyle name="Normal 2 6 2" xfId="2344"/>
    <cellStyle name="Normal 2 6 3" xfId="2345"/>
    <cellStyle name="Normal 2 7" xfId="2346"/>
    <cellStyle name="Normal 2 7 2" xfId="2347"/>
    <cellStyle name="Normal 2 7 3" xfId="2348"/>
    <cellStyle name="Normal 2 7 4" xfId="2349"/>
    <cellStyle name="Normal 2 7 5" xfId="2350"/>
    <cellStyle name="Normal 2 8" xfId="2351"/>
    <cellStyle name="Normal 2 8 2" xfId="2352"/>
    <cellStyle name="Normal 2 8 3" xfId="2353"/>
    <cellStyle name="Normal 2 8 4" xfId="2354"/>
    <cellStyle name="Normal 2 8 5" xfId="2355"/>
    <cellStyle name="Normal 2 9" xfId="2356"/>
    <cellStyle name="Normal 2 9 2" xfId="2357"/>
    <cellStyle name="Normal 20" xfId="2358"/>
    <cellStyle name="Normal 21" xfId="2359"/>
    <cellStyle name="Normal 22" xfId="2360"/>
    <cellStyle name="Normal 23" xfId="2361"/>
    <cellStyle name="Normal 24" xfId="2362"/>
    <cellStyle name="Normal 25" xfId="2363"/>
    <cellStyle name="Normal 26" xfId="2364"/>
    <cellStyle name="Normal 27" xfId="2365"/>
    <cellStyle name="Normal 28" xfId="2366"/>
    <cellStyle name="Normal 29" xfId="2367"/>
    <cellStyle name="Normal 29 2" xfId="2368"/>
    <cellStyle name="Normal 29 3" xfId="2369"/>
    <cellStyle name="Normal 3" xfId="2370"/>
    <cellStyle name="Normal 3 10" xfId="2371"/>
    <cellStyle name="Normal 3 10 2" xfId="2372"/>
    <cellStyle name="Normal 3 11" xfId="2373"/>
    <cellStyle name="Normal 3 11 2" xfId="2374"/>
    <cellStyle name="Normal 3 12" xfId="2375"/>
    <cellStyle name="Normal 3 13" xfId="2376"/>
    <cellStyle name="Normal 3 14" xfId="2377"/>
    <cellStyle name="Normal 3 15" xfId="2378"/>
    <cellStyle name="Normal 3 2" xfId="2379"/>
    <cellStyle name="Normal 3 2 2" xfId="2380"/>
    <cellStyle name="Normal 3 2 2 2" xfId="2381"/>
    <cellStyle name="Normal 3 2 2 2 2" xfId="2382"/>
    <cellStyle name="Normal 3 2 2 2 3" xfId="2383"/>
    <cellStyle name="Normal 3 2 3" xfId="2384"/>
    <cellStyle name="Normal 3 2 3 2" xfId="2385"/>
    <cellStyle name="Normal 3 2 3 3" xfId="2386"/>
    <cellStyle name="Normal 3 2 3 4" xfId="2387"/>
    <cellStyle name="Normal 3 2 4" xfId="2388"/>
    <cellStyle name="Normal 3 2 4 2" xfId="2389"/>
    <cellStyle name="Normal 3 2 4 2 2" xfId="2390"/>
    <cellStyle name="Normal 3 2 4 3" xfId="2391"/>
    <cellStyle name="Normal 3 2 4 3 2" xfId="2392"/>
    <cellStyle name="Normal 3 2 4 4" xfId="2393"/>
    <cellStyle name="Normal 3 2 5" xfId="2394"/>
    <cellStyle name="Normal 3 2 6" xfId="2395"/>
    <cellStyle name="Normal 3 2 7" xfId="2396"/>
    <cellStyle name="Normal 3 2 7 2" xfId="2397"/>
    <cellStyle name="Normal 3 2 7 3" xfId="2398"/>
    <cellStyle name="Normal 3 2 8" xfId="2399"/>
    <cellStyle name="Normal 3 3" xfId="2400"/>
    <cellStyle name="Normal 3 3 2" xfId="2401"/>
    <cellStyle name="Normal 3 3 2 2" xfId="2402"/>
    <cellStyle name="Normal 3 3 3" xfId="2403"/>
    <cellStyle name="Normal 3 4" xfId="2404"/>
    <cellStyle name="Normal 3 4 2" xfId="2405"/>
    <cellStyle name="Normal 3 4 3" xfId="2406"/>
    <cellStyle name="Normal 3 4 4" xfId="2407"/>
    <cellStyle name="Normal 3 5" xfId="2408"/>
    <cellStyle name="Normal 3 6" xfId="2409"/>
    <cellStyle name="Normal 3 7" xfId="2410"/>
    <cellStyle name="Normal 3 8" xfId="2411"/>
    <cellStyle name="Normal 3 8 2" xfId="2412"/>
    <cellStyle name="Normal 3 8 2 2" xfId="2413"/>
    <cellStyle name="Normal 3 8 2 2 2" xfId="2414"/>
    <cellStyle name="Normal 3 8 2 3" xfId="2415"/>
    <cellStyle name="Normal 3 8 3" xfId="2416"/>
    <cellStyle name="Normal 3 8 3 2" xfId="2417"/>
    <cellStyle name="Normal 3 8 4" xfId="2418"/>
    <cellStyle name="Normal 3 8 4 2" xfId="2419"/>
    <cellStyle name="Normal 3 8 5" xfId="2420"/>
    <cellStyle name="Normal 3 9" xfId="2421"/>
    <cellStyle name="Normal 3 9 2" xfId="2422"/>
    <cellStyle name="Normal 3 9 2 2" xfId="2423"/>
    <cellStyle name="Normal 3 9 3" xfId="2424"/>
    <cellStyle name="Normal 3 9 4" xfId="2425"/>
    <cellStyle name="Normal 3_A5-F Cycle" xfId="2426"/>
    <cellStyle name="Normal 30" xfId="2427"/>
    <cellStyle name="Normal 30 2" xfId="2428"/>
    <cellStyle name="Normal 30 3" xfId="2429"/>
    <cellStyle name="Normal 31" xfId="2430"/>
    <cellStyle name="Normal 31 2" xfId="2431"/>
    <cellStyle name="Normal 31 3" xfId="2432"/>
    <cellStyle name="Normal 32" xfId="2433"/>
    <cellStyle name="Normal 33" xfId="2434"/>
    <cellStyle name="Normal 33 2" xfId="2435"/>
    <cellStyle name="Normal 33 3" xfId="2436"/>
    <cellStyle name="Normal 34" xfId="2437"/>
    <cellStyle name="Normal 34 2" xfId="2438"/>
    <cellStyle name="Normal 34 3" xfId="2439"/>
    <cellStyle name="Normal 35" xfId="2440"/>
    <cellStyle name="Normal 35 2" xfId="2441"/>
    <cellStyle name="Normal 35 3" xfId="2442"/>
    <cellStyle name="Normal 36" xfId="2443"/>
    <cellStyle name="Normal 36 2" xfId="2444"/>
    <cellStyle name="Normal 36 3" xfId="2445"/>
    <cellStyle name="Normal 37" xfId="2446"/>
    <cellStyle name="Normal 37 2" xfId="2447"/>
    <cellStyle name="Normal 37 3" xfId="2448"/>
    <cellStyle name="Normal 38" xfId="2449"/>
    <cellStyle name="Normal 38 2" xfId="2450"/>
    <cellStyle name="Normal 38 3" xfId="2451"/>
    <cellStyle name="Normal 39" xfId="2452"/>
    <cellStyle name="Normal 39 2" xfId="2453"/>
    <cellStyle name="Normal 39 3" xfId="2454"/>
    <cellStyle name="Normal 4" xfId="2455"/>
    <cellStyle name="Normal 4 10" xfId="2456"/>
    <cellStyle name="Normal 4 10 2" xfId="2457"/>
    <cellStyle name="Normal 4 10 2 2" xfId="2458"/>
    <cellStyle name="Normal 4 10 3" xfId="2459"/>
    <cellStyle name="Normal 4 11" xfId="2460"/>
    <cellStyle name="Normal 4 12" xfId="2461"/>
    <cellStyle name="Normal 4 13" xfId="2462"/>
    <cellStyle name="Normal 4 2" xfId="2463"/>
    <cellStyle name="Normal 4 2 10" xfId="2464"/>
    <cellStyle name="Normal 4 2 11" xfId="2465"/>
    <cellStyle name="Normal 4 2 2" xfId="2466"/>
    <cellStyle name="Normal 4 2 2 2" xfId="2467"/>
    <cellStyle name="Normal 4 2 2 2 2" xfId="2468"/>
    <cellStyle name="Normal 4 2 2 2 2 2" xfId="2469"/>
    <cellStyle name="Normal 4 2 2 2 2 2 2" xfId="2470"/>
    <cellStyle name="Normal 4 2 2 2 2 2 2 2" xfId="2471"/>
    <cellStyle name="Normal 4 2 2 2 2 2 3" xfId="2472"/>
    <cellStyle name="Normal 4 2 2 2 2 3" xfId="2473"/>
    <cellStyle name="Normal 4 2 2 2 2 3 2" xfId="2474"/>
    <cellStyle name="Normal 4 2 2 2 2 4" xfId="2475"/>
    <cellStyle name="Normal 4 2 2 2 2 4 2" xfId="2476"/>
    <cellStyle name="Normal 4 2 2 2 2 5" xfId="2477"/>
    <cellStyle name="Normal 4 2 2 2 3" xfId="2478"/>
    <cellStyle name="Normal 4 2 2 2 3 2" xfId="2479"/>
    <cellStyle name="Normal 4 2 2 2 3 2 2" xfId="2480"/>
    <cellStyle name="Normal 4 2 2 2 3 3" xfId="2481"/>
    <cellStyle name="Normal 4 2 2 2 4" xfId="2482"/>
    <cellStyle name="Normal 4 2 2 2 4 2" xfId="2483"/>
    <cellStyle name="Normal 4 2 2 2 5" xfId="2484"/>
    <cellStyle name="Normal 4 2 2 2 5 2" xfId="2485"/>
    <cellStyle name="Normal 4 2 2 2 6" xfId="2486"/>
    <cellStyle name="Normal 4 2 2 3" xfId="2487"/>
    <cellStyle name="Normal 4 2 2 3 2" xfId="2488"/>
    <cellStyle name="Normal 4 2 2 3 2 2" xfId="2489"/>
    <cellStyle name="Normal 4 2 2 3 2 2 2" xfId="2490"/>
    <cellStyle name="Normal 4 2 2 3 2 3" xfId="2491"/>
    <cellStyle name="Normal 4 2 2 3 3" xfId="2492"/>
    <cellStyle name="Normal 4 2 2 3 3 2" xfId="2493"/>
    <cellStyle name="Normal 4 2 2 3 4" xfId="2494"/>
    <cellStyle name="Normal 4 2 2 3 4 2" xfId="2495"/>
    <cellStyle name="Normal 4 2 2 3 5" xfId="2496"/>
    <cellStyle name="Normal 4 2 2 4" xfId="2497"/>
    <cellStyle name="Normal 4 2 2 4 2" xfId="2498"/>
    <cellStyle name="Normal 4 2 2 4 2 2" xfId="2499"/>
    <cellStyle name="Normal 4 2 2 4 3" xfId="2500"/>
    <cellStyle name="Normal 4 2 2 5" xfId="2501"/>
    <cellStyle name="Normal 4 2 2 5 2" xfId="2502"/>
    <cellStyle name="Normal 4 2 2 6" xfId="2503"/>
    <cellStyle name="Normal 4 2 2 6 2" xfId="2504"/>
    <cellStyle name="Normal 4 2 2 7" xfId="2505"/>
    <cellStyle name="Normal 4 2 3" xfId="2506"/>
    <cellStyle name="Normal 4 2 3 2" xfId="2507"/>
    <cellStyle name="Normal 4 2 3 2 2" xfId="2508"/>
    <cellStyle name="Normal 4 2 3 2 2 2" xfId="2509"/>
    <cellStyle name="Normal 4 2 3 2 2 2 2" xfId="2510"/>
    <cellStyle name="Normal 4 2 3 2 2 3" xfId="2511"/>
    <cellStyle name="Normal 4 2 3 2 3" xfId="2512"/>
    <cellStyle name="Normal 4 2 3 2 3 2" xfId="2513"/>
    <cellStyle name="Normal 4 2 3 2 4" xfId="2514"/>
    <cellStyle name="Normal 4 2 3 2 4 2" xfId="2515"/>
    <cellStyle name="Normal 4 2 3 2 5" xfId="2516"/>
    <cellStyle name="Normal 4 2 3 3" xfId="2517"/>
    <cellStyle name="Normal 4 2 3 3 2" xfId="2518"/>
    <cellStyle name="Normal 4 2 3 3 2 2" xfId="2519"/>
    <cellStyle name="Normal 4 2 3 3 3" xfId="2520"/>
    <cellStyle name="Normal 4 2 3 4" xfId="2521"/>
    <cellStyle name="Normal 4 2 3 4 2" xfId="2522"/>
    <cellStyle name="Normal 4 2 3 5" xfId="2523"/>
    <cellStyle name="Normal 4 2 3 5 2" xfId="2524"/>
    <cellStyle name="Normal 4 2 3 6" xfId="2525"/>
    <cellStyle name="Normal 4 2 4" xfId="2526"/>
    <cellStyle name="Normal 4 2 4 2" xfId="2527"/>
    <cellStyle name="Normal 4 2 4 2 2" xfId="2528"/>
    <cellStyle name="Normal 4 2 4 2 2 2" xfId="2529"/>
    <cellStyle name="Normal 4 2 4 2 3" xfId="2530"/>
    <cellStyle name="Normal 4 2 4 2 4" xfId="2531"/>
    <cellStyle name="Normal 4 2 4 3" xfId="2532"/>
    <cellStyle name="Normal 4 2 4 3 2" xfId="2533"/>
    <cellStyle name="Normal 4 2 4 3 3" xfId="2534"/>
    <cellStyle name="Normal 4 2 4 4" xfId="2535"/>
    <cellStyle name="Normal 4 2 4 4 2" xfId="2536"/>
    <cellStyle name="Normal 4 2 4 5" xfId="2537"/>
    <cellStyle name="Normal 4 2 4 6" xfId="2538"/>
    <cellStyle name="Normal 4 2 5" xfId="2539"/>
    <cellStyle name="Normal 4 2 6" xfId="2540"/>
    <cellStyle name="Normal 4 2 6 2" xfId="2541"/>
    <cellStyle name="Normal 4 2 6 2 2" xfId="2542"/>
    <cellStyle name="Normal 4 2 6 2 2 2" xfId="2543"/>
    <cellStyle name="Normal 4 2 6 2 3" xfId="2544"/>
    <cellStyle name="Normal 4 2 6 3" xfId="2545"/>
    <cellStyle name="Normal 4 2 6 3 2" xfId="2546"/>
    <cellStyle name="Normal 4 2 6 4" xfId="2547"/>
    <cellStyle name="Normal 4 2 6 4 2" xfId="2548"/>
    <cellStyle name="Normal 4 2 6 5" xfId="2549"/>
    <cellStyle name="Normal 4 2 7" xfId="2550"/>
    <cellStyle name="Normal 4 2 7 2" xfId="2551"/>
    <cellStyle name="Normal 4 2 7 2 2" xfId="2552"/>
    <cellStyle name="Normal 4 2 7 3" xfId="2553"/>
    <cellStyle name="Normal 4 2 8" xfId="2554"/>
    <cellStyle name="Normal 4 2 8 2" xfId="2555"/>
    <cellStyle name="Normal 4 2 8 2 2" xfId="2556"/>
    <cellStyle name="Normal 4 2 8 3" xfId="2557"/>
    <cellStyle name="Normal 4 2 9" xfId="2558"/>
    <cellStyle name="Normal 4 2 9 2" xfId="2559"/>
    <cellStyle name="Normal 4 3" xfId="2560"/>
    <cellStyle name="Normal 4 3 2" xfId="2561"/>
    <cellStyle name="Normal 4 3 2 2" xfId="2562"/>
    <cellStyle name="Normal 4 3 2 2 2" xfId="2563"/>
    <cellStyle name="Normal 4 3 2 2 2 2" xfId="2564"/>
    <cellStyle name="Normal 4 3 2 2 2 2 2" xfId="2565"/>
    <cellStyle name="Normal 4 3 2 2 2 3" xfId="2566"/>
    <cellStyle name="Normal 4 3 2 2 3" xfId="2567"/>
    <cellStyle name="Normal 4 3 2 2 3 2" xfId="2568"/>
    <cellStyle name="Normal 4 3 2 2 4" xfId="2569"/>
    <cellStyle name="Normal 4 3 2 2 4 2" xfId="2570"/>
    <cellStyle name="Normal 4 3 2 2 5" xfId="2571"/>
    <cellStyle name="Normal 4 3 2 3" xfId="2572"/>
    <cellStyle name="Normal 4 3 2 3 2" xfId="2573"/>
    <cellStyle name="Normal 4 3 2 3 2 2" xfId="2574"/>
    <cellStyle name="Normal 4 3 2 3 3" xfId="2575"/>
    <cellStyle name="Normal 4 3 2 4" xfId="2576"/>
    <cellStyle name="Normal 4 3 2 4 2" xfId="2577"/>
    <cellStyle name="Normal 4 3 2 5" xfId="2578"/>
    <cellStyle name="Normal 4 3 2 5 2" xfId="2579"/>
    <cellStyle name="Normal 4 3 2 6" xfId="2580"/>
    <cellStyle name="Normal 4 3 3" xfId="2581"/>
    <cellStyle name="Normal 4 3 3 2" xfId="2582"/>
    <cellStyle name="Normal 4 3 3 2 2" xfId="2583"/>
    <cellStyle name="Normal 4 3 3 2 2 2" xfId="2584"/>
    <cellStyle name="Normal 4 3 3 2 3" xfId="2585"/>
    <cellStyle name="Normal 4 3 3 2 4" xfId="2586"/>
    <cellStyle name="Normal 4 3 3 3" xfId="2587"/>
    <cellStyle name="Normal 4 3 3 3 2" xfId="2588"/>
    <cellStyle name="Normal 4 3 3 3 3" xfId="2589"/>
    <cellStyle name="Normal 4 3 3 4" xfId="2590"/>
    <cellStyle name="Normal 4 3 3 4 2" xfId="2591"/>
    <cellStyle name="Normal 4 3 3 5" xfId="2592"/>
    <cellStyle name="Normal 4 3 3 6" xfId="2593"/>
    <cellStyle name="Normal 4 3 4" xfId="2594"/>
    <cellStyle name="Normal 4 3 4 2" xfId="2595"/>
    <cellStyle name="Normal 4 3 4 2 2" xfId="2596"/>
    <cellStyle name="Normal 4 3 4 3" xfId="2597"/>
    <cellStyle name="Normal 4 3 5" xfId="2598"/>
    <cellStyle name="Normal 4 3 5 2" xfId="2599"/>
    <cellStyle name="Normal 4 3 5 2 2" xfId="2600"/>
    <cellStyle name="Normal 4 3 5 3" xfId="2601"/>
    <cellStyle name="Normal 4 3 6" xfId="2602"/>
    <cellStyle name="Normal 4 3 6 2" xfId="2603"/>
    <cellStyle name="Normal 4 3 7" xfId="2604"/>
    <cellStyle name="Normal 4 4" xfId="2605"/>
    <cellStyle name="Normal 4 4 2" xfId="2606"/>
    <cellStyle name="Normal 4 4 2 2" xfId="2607"/>
    <cellStyle name="Normal 4 4 2 2 2" xfId="2608"/>
    <cellStyle name="Normal 4 4 2 2 2 2" xfId="2609"/>
    <cellStyle name="Normal 4 4 2 2 3" xfId="2610"/>
    <cellStyle name="Normal 4 4 2 3" xfId="2611"/>
    <cellStyle name="Normal 4 4 2 3 2" xfId="2612"/>
    <cellStyle name="Normal 4 4 2 4" xfId="2613"/>
    <cellStyle name="Normal 4 4 2 4 2" xfId="2614"/>
    <cellStyle name="Normal 4 4 2 5" xfId="2615"/>
    <cellStyle name="Normal 4 4 3" xfId="2616"/>
    <cellStyle name="Normal 4 4 3 2" xfId="2617"/>
    <cellStyle name="Normal 4 4 3 2 2" xfId="2618"/>
    <cellStyle name="Normal 4 4 3 3" xfId="2619"/>
    <cellStyle name="Normal 4 4 4" xfId="2620"/>
    <cellStyle name="Normal 4 4 4 2" xfId="2621"/>
    <cellStyle name="Normal 4 4 4 2 2" xfId="2622"/>
    <cellStyle name="Normal 4 4 4 3" xfId="2623"/>
    <cellStyle name="Normal 4 4 5" xfId="2624"/>
    <cellStyle name="Normal 4 4 5 2" xfId="2625"/>
    <cellStyle name="Normal 4 4 6" xfId="2626"/>
    <cellStyle name="Normal 4 5" xfId="2627"/>
    <cellStyle name="Normal 4 5 2" xfId="2628"/>
    <cellStyle name="Normal 4 5 3" xfId="2629"/>
    <cellStyle name="Normal 4 5 3 2" xfId="2630"/>
    <cellStyle name="Normal 4 5 3 2 2" xfId="2631"/>
    <cellStyle name="Normal 4 5 3 2 2 2" xfId="2632"/>
    <cellStyle name="Normal 4 5 3 2 3" xfId="2633"/>
    <cellStyle name="Normal 4 5 3 3" xfId="2634"/>
    <cellStyle name="Normal 4 5 3 3 2" xfId="2635"/>
    <cellStyle name="Normal 4 5 3 4" xfId="2636"/>
    <cellStyle name="Normal 4 5 3 4 2" xfId="2637"/>
    <cellStyle name="Normal 4 5 3 5" xfId="2638"/>
    <cellStyle name="Normal 4 5 4" xfId="2639"/>
    <cellStyle name="Normal 4 5 5" xfId="2640"/>
    <cellStyle name="Normal 4 6" xfId="2641"/>
    <cellStyle name="Normal 4 6 2" xfId="2642"/>
    <cellStyle name="Normal 4 6 2 2" xfId="2643"/>
    <cellStyle name="Normal 4 6 2 2 2" xfId="2644"/>
    <cellStyle name="Normal 4 6 2 3" xfId="2645"/>
    <cellStyle name="Normal 4 6 3" xfId="2646"/>
    <cellStyle name="Normal 4 6 3 2" xfId="2647"/>
    <cellStyle name="Normal 4 6 3 2 2" xfId="2648"/>
    <cellStyle name="Normal 4 6 3 3" xfId="2649"/>
    <cellStyle name="Normal 4 6 4" xfId="2650"/>
    <cellStyle name="Normal 4 6 4 2" xfId="2651"/>
    <cellStyle name="Normal 4 6 5" xfId="2652"/>
    <cellStyle name="Normal 4 7" xfId="2653"/>
    <cellStyle name="Normal 4 7 2" xfId="2654"/>
    <cellStyle name="Normal 4 7 2 2" xfId="2655"/>
    <cellStyle name="Normal 4 7 2 2 2" xfId="2656"/>
    <cellStyle name="Normal 4 7 2 3" xfId="2657"/>
    <cellStyle name="Normal 4 7 3" xfId="2658"/>
    <cellStyle name="Normal 4 7 3 2" xfId="2659"/>
    <cellStyle name="Normal 4 7 3 2 2" xfId="2660"/>
    <cellStyle name="Normal 4 7 3 3" xfId="2661"/>
    <cellStyle name="Normal 4 7 4" xfId="2662"/>
    <cellStyle name="Normal 4 7 4 2" xfId="2663"/>
    <cellStyle name="Normal 4 7 5" xfId="2664"/>
    <cellStyle name="Normal 4 8" xfId="2665"/>
    <cellStyle name="Normal 4 8 2" xfId="2666"/>
    <cellStyle name="Normal 4 8 3" xfId="2667"/>
    <cellStyle name="Normal 4 9" xfId="2668"/>
    <cellStyle name="Normal 4_LGS V32b" xfId="2669"/>
    <cellStyle name="Normal 40" xfId="2670"/>
    <cellStyle name="Normal 40 2" xfId="2671"/>
    <cellStyle name="Normal 40 3" xfId="2672"/>
    <cellStyle name="Normal 41" xfId="2673"/>
    <cellStyle name="Normal 41 2" xfId="2674"/>
    <cellStyle name="Normal 41 3" xfId="2675"/>
    <cellStyle name="Normal 42" xfId="2676"/>
    <cellStyle name="Normal 42 2" xfId="2677"/>
    <cellStyle name="Normal 42 3" xfId="2678"/>
    <cellStyle name="Normal 43" xfId="2679"/>
    <cellStyle name="Normal 43 2" xfId="2680"/>
    <cellStyle name="Normal 43 3" xfId="2681"/>
    <cellStyle name="Normal 44" xfId="2682"/>
    <cellStyle name="Normal 44 2" xfId="2683"/>
    <cellStyle name="Normal 44 3" xfId="2684"/>
    <cellStyle name="Normal 45" xfId="2685"/>
    <cellStyle name="Normal 45 2" xfId="2686"/>
    <cellStyle name="Normal 45 3" xfId="2687"/>
    <cellStyle name="Normal 46" xfId="2688"/>
    <cellStyle name="Normal 46 2" xfId="2689"/>
    <cellStyle name="Normal 46 3" xfId="2690"/>
    <cellStyle name="Normal 47" xfId="2691"/>
    <cellStyle name="Normal 47 2" xfId="2692"/>
    <cellStyle name="Normal 47 3" xfId="2693"/>
    <cellStyle name="Normal 48" xfId="2694"/>
    <cellStyle name="Normal 48 2" xfId="2695"/>
    <cellStyle name="Normal 48 3" xfId="2696"/>
    <cellStyle name="Normal 49" xfId="2697"/>
    <cellStyle name="Normal 49 2" xfId="2698"/>
    <cellStyle name="Normal 49 3" xfId="2699"/>
    <cellStyle name="Normal 5" xfId="2700"/>
    <cellStyle name="Normal 5 2" xfId="2701"/>
    <cellStyle name="Normal 5 2 2" xfId="2702"/>
    <cellStyle name="Normal 5 2 3" xfId="2703"/>
    <cellStyle name="Normal 5 2 4" xfId="2704"/>
    <cellStyle name="Normal 5 3" xfId="2705"/>
    <cellStyle name="Normal 5 3 2" xfId="2706"/>
    <cellStyle name="Normal 5 4" xfId="2707"/>
    <cellStyle name="Normal 5 4 2" xfId="2708"/>
    <cellStyle name="Normal 5 5" xfId="2709"/>
    <cellStyle name="Normal 5 6" xfId="2710"/>
    <cellStyle name="Normal 5 7" xfId="3702"/>
    <cellStyle name="Normal 50" xfId="2711"/>
    <cellStyle name="Normal 50 2" xfId="2712"/>
    <cellStyle name="Normal 50 3" xfId="2713"/>
    <cellStyle name="Normal 51" xfId="2714"/>
    <cellStyle name="Normal 51 2" xfId="2715"/>
    <cellStyle name="Normal 51 3" xfId="2716"/>
    <cellStyle name="Normal 52" xfId="2717"/>
    <cellStyle name="Normal 52 2" xfId="2718"/>
    <cellStyle name="Normal 52 3" xfId="2719"/>
    <cellStyle name="Normal 53" xfId="2720"/>
    <cellStyle name="Normal 53 2" xfId="2721"/>
    <cellStyle name="Normal 53 3" xfId="2722"/>
    <cellStyle name="Normal 54" xfId="2723"/>
    <cellStyle name="Normal 54 2" xfId="2724"/>
    <cellStyle name="Normal 54 3" xfId="2725"/>
    <cellStyle name="Normal 55" xfId="2726"/>
    <cellStyle name="Normal 55 2" xfId="2727"/>
    <cellStyle name="Normal 55 3" xfId="2728"/>
    <cellStyle name="Normal 56" xfId="2729"/>
    <cellStyle name="Normal 56 2" xfId="2730"/>
    <cellStyle name="Normal 56 3" xfId="2731"/>
    <cellStyle name="Normal 57" xfId="2732"/>
    <cellStyle name="Normal 57 2" xfId="2733"/>
    <cellStyle name="Normal 57 3" xfId="2734"/>
    <cellStyle name="Normal 58" xfId="2735"/>
    <cellStyle name="Normal 58 2" xfId="2736"/>
    <cellStyle name="Normal 58 3" xfId="2737"/>
    <cellStyle name="Normal 59" xfId="2738"/>
    <cellStyle name="Normal 59 2" xfId="2739"/>
    <cellStyle name="Normal 59 3" xfId="2740"/>
    <cellStyle name="Normal 6" xfId="2741"/>
    <cellStyle name="Normal 6 2" xfId="2742"/>
    <cellStyle name="Normal 6 2 2" xfId="2743"/>
    <cellStyle name="Normal 6 2 2 2" xfId="2744"/>
    <cellStyle name="Normal 6 2 2 3" xfId="2745"/>
    <cellStyle name="Normal 6 2 2 4" xfId="3747"/>
    <cellStyle name="Normal 6 2 3" xfId="2746"/>
    <cellStyle name="Normal 6 2 3 2" xfId="2747"/>
    <cellStyle name="Normal 6 2 4" xfId="2748"/>
    <cellStyle name="Normal 6 2 5" xfId="2749"/>
    <cellStyle name="Normal 6 2 5 2" xfId="2750"/>
    <cellStyle name="Normal 6 2 5 3" xfId="2751"/>
    <cellStyle name="Normal 6 2 6" xfId="3724"/>
    <cellStyle name="Normal 6 3" xfId="2752"/>
    <cellStyle name="Normal 6 3 2" xfId="2753"/>
    <cellStyle name="Normal 6 3 2 2" xfId="2754"/>
    <cellStyle name="Normal 6 3 2 3" xfId="2755"/>
    <cellStyle name="Normal 6 3 3" xfId="2756"/>
    <cellStyle name="Normal 6 3 4" xfId="2757"/>
    <cellStyle name="Normal 6 3 5" xfId="2758"/>
    <cellStyle name="Normal 6 3 6" xfId="3736"/>
    <cellStyle name="Normal 6 4" xfId="2759"/>
    <cellStyle name="Normal 6 4 2" xfId="2760"/>
    <cellStyle name="Normal 6 4 3" xfId="2761"/>
    <cellStyle name="Normal 6 4 4" xfId="2762"/>
    <cellStyle name="Normal 6 5" xfId="2763"/>
    <cellStyle name="Normal 6 5 2" xfId="2764"/>
    <cellStyle name="Normal 6 5 3" xfId="2765"/>
    <cellStyle name="Normal 6 6" xfId="2766"/>
    <cellStyle name="Normal 6 7" xfId="2767"/>
    <cellStyle name="Normal 6 8" xfId="2768"/>
    <cellStyle name="Normal 6 9" xfId="3703"/>
    <cellStyle name="Normal 60" xfId="2769"/>
    <cellStyle name="Normal 60 2" xfId="2770"/>
    <cellStyle name="Normal 60 3" xfId="2771"/>
    <cellStyle name="Normal 61" xfId="3586"/>
    <cellStyle name="Normal 7" xfId="2772"/>
    <cellStyle name="Normal 7 10" xfId="2773"/>
    <cellStyle name="Normal 7 11" xfId="2774"/>
    <cellStyle name="Normal 7 2" xfId="2775"/>
    <cellStyle name="Normal 7 2 2" xfId="2776"/>
    <cellStyle name="Normal 7 2 2 2" xfId="2777"/>
    <cellStyle name="Normal 7 2 2 2 2" xfId="2778"/>
    <cellStyle name="Normal 7 2 2 2 2 2" xfId="2779"/>
    <cellStyle name="Normal 7 2 2 2 2 2 2" xfId="2780"/>
    <cellStyle name="Normal 7 2 2 2 2 3" xfId="2781"/>
    <cellStyle name="Normal 7 2 2 2 3" xfId="2782"/>
    <cellStyle name="Normal 7 2 2 2 3 2" xfId="2783"/>
    <cellStyle name="Normal 7 2 2 2 4" xfId="2784"/>
    <cellStyle name="Normal 7 2 2 2 4 2" xfId="2785"/>
    <cellStyle name="Normal 7 2 2 2 5" xfId="2786"/>
    <cellStyle name="Normal 7 2 2 3" xfId="2787"/>
    <cellStyle name="Normal 7 2 2 3 2" xfId="2788"/>
    <cellStyle name="Normal 7 2 2 3 2 2" xfId="2789"/>
    <cellStyle name="Normal 7 2 2 3 3" xfId="2790"/>
    <cellStyle name="Normal 7 2 2 4" xfId="2791"/>
    <cellStyle name="Normal 7 2 2 4 2" xfId="2792"/>
    <cellStyle name="Normal 7 2 2 5" xfId="2793"/>
    <cellStyle name="Normal 7 2 2 5 2" xfId="2794"/>
    <cellStyle name="Normal 7 2 2 6" xfId="2795"/>
    <cellStyle name="Normal 7 2 3" xfId="2796"/>
    <cellStyle name="Normal 7 2 3 2" xfId="2797"/>
    <cellStyle name="Normal 7 2 3 2 2" xfId="2798"/>
    <cellStyle name="Normal 7 2 3 2 2 2" xfId="2799"/>
    <cellStyle name="Normal 7 2 3 2 3" xfId="2800"/>
    <cellStyle name="Normal 7 2 3 3" xfId="2801"/>
    <cellStyle name="Normal 7 2 3 3 2" xfId="2802"/>
    <cellStyle name="Normal 7 2 3 4" xfId="2803"/>
    <cellStyle name="Normal 7 2 3 4 2" xfId="2804"/>
    <cellStyle name="Normal 7 2 3 5" xfId="2805"/>
    <cellStyle name="Normal 7 2 4" xfId="2806"/>
    <cellStyle name="Normal 7 2 4 2" xfId="2807"/>
    <cellStyle name="Normal 7 2 4 2 2" xfId="2808"/>
    <cellStyle name="Normal 7 2 4 3" xfId="2809"/>
    <cellStyle name="Normal 7 2 5" xfId="2810"/>
    <cellStyle name="Normal 7 2 5 2" xfId="2811"/>
    <cellStyle name="Normal 7 2 6" xfId="2812"/>
    <cellStyle name="Normal 7 2 6 2" xfId="2813"/>
    <cellStyle name="Normal 7 2 7" xfId="2814"/>
    <cellStyle name="Normal 7 3" xfId="2815"/>
    <cellStyle name="Normal 7 3 2" xfId="2816"/>
    <cellStyle name="Normal 7 3 2 2" xfId="2817"/>
    <cellStyle name="Normal 7 3 2 2 2" xfId="2818"/>
    <cellStyle name="Normal 7 3 2 2 2 2" xfId="2819"/>
    <cellStyle name="Normal 7 3 2 2 3" xfId="2820"/>
    <cellStyle name="Normal 7 3 2 3" xfId="2821"/>
    <cellStyle name="Normal 7 3 2 3 2" xfId="2822"/>
    <cellStyle name="Normal 7 3 2 4" xfId="2823"/>
    <cellStyle name="Normal 7 3 2 4 2" xfId="2824"/>
    <cellStyle name="Normal 7 3 2 5" xfId="2825"/>
    <cellStyle name="Normal 7 3 3" xfId="2826"/>
    <cellStyle name="Normal 7 3 3 2" xfId="2827"/>
    <cellStyle name="Normal 7 3 3 2 2" xfId="2828"/>
    <cellStyle name="Normal 7 3 3 3" xfId="2829"/>
    <cellStyle name="Normal 7 3 4" xfId="2830"/>
    <cellStyle name="Normal 7 3 4 2" xfId="2831"/>
    <cellStyle name="Normal 7 3 5" xfId="2832"/>
    <cellStyle name="Normal 7 3 5 2" xfId="2833"/>
    <cellStyle name="Normal 7 3 6" xfId="2834"/>
    <cellStyle name="Normal 7 4" xfId="2835"/>
    <cellStyle name="Normal 7 4 2" xfId="2836"/>
    <cellStyle name="Normal 7 4 2 2" xfId="2837"/>
    <cellStyle name="Normal 7 4 2 2 2" xfId="2838"/>
    <cellStyle name="Normal 7 4 2 3" xfId="2839"/>
    <cellStyle name="Normal 7 4 3" xfId="2840"/>
    <cellStyle name="Normal 7 4 3 2" xfId="2841"/>
    <cellStyle name="Normal 7 4 4" xfId="2842"/>
    <cellStyle name="Normal 7 4 4 2" xfId="2843"/>
    <cellStyle name="Normal 7 4 5" xfId="2844"/>
    <cellStyle name="Normal 7 5" xfId="2845"/>
    <cellStyle name="Normal 7 5 2" xfId="2846"/>
    <cellStyle name="Normal 7 5 3" xfId="2847"/>
    <cellStyle name="Normal 7 5 4" xfId="2848"/>
    <cellStyle name="Normal 7 6" xfId="2849"/>
    <cellStyle name="Normal 7 6 2" xfId="2850"/>
    <cellStyle name="Normal 7 6 2 2" xfId="2851"/>
    <cellStyle name="Normal 7 6 2 2 2" xfId="2852"/>
    <cellStyle name="Normal 7 6 2 3" xfId="2853"/>
    <cellStyle name="Normal 7 6 3" xfId="2854"/>
    <cellStyle name="Normal 7 6 3 2" xfId="2855"/>
    <cellStyle name="Normal 7 6 4" xfId="2856"/>
    <cellStyle name="Normal 7 6 4 2" xfId="2857"/>
    <cellStyle name="Normal 7 6 5" xfId="2858"/>
    <cellStyle name="Normal 7 7" xfId="2859"/>
    <cellStyle name="Normal 7 7 2" xfId="2860"/>
    <cellStyle name="Normal 7 7 2 2" xfId="2861"/>
    <cellStyle name="Normal 7 7 3" xfId="2862"/>
    <cellStyle name="Normal 7 8" xfId="2863"/>
    <cellStyle name="Normal 7 8 2" xfId="2864"/>
    <cellStyle name="Normal 7 9" xfId="2865"/>
    <cellStyle name="Normal 7 9 2" xfId="2866"/>
    <cellStyle name="Normal 8" xfId="2867"/>
    <cellStyle name="Normal 8 2" xfId="2868"/>
    <cellStyle name="Normal 8 2 2" xfId="2869"/>
    <cellStyle name="Normal 8 3" xfId="2870"/>
    <cellStyle name="Normal 8 4" xfId="2871"/>
    <cellStyle name="Normal 8 4 2" xfId="2872"/>
    <cellStyle name="Normal 8 5" xfId="2873"/>
    <cellStyle name="Normal 8 6" xfId="2874"/>
    <cellStyle name="Normal 9" xfId="2875"/>
    <cellStyle name="Normal 9 2" xfId="2876"/>
    <cellStyle name="Normal 9 2 2" xfId="2877"/>
    <cellStyle name="Normal 9 2 2 2" xfId="2878"/>
    <cellStyle name="Normal 9 2 2 2 2" xfId="2879"/>
    <cellStyle name="Normal 9 2 2 3" xfId="2880"/>
    <cellStyle name="Normal 9 2 2 4" xfId="2881"/>
    <cellStyle name="Normal 9 2 3" xfId="2882"/>
    <cellStyle name="Normal 9 2 3 2" xfId="2883"/>
    <cellStyle name="Normal 9 2 3 3" xfId="2884"/>
    <cellStyle name="Normal 9 2 4" xfId="2885"/>
    <cellStyle name="Normal 9 2 4 2" xfId="2886"/>
    <cellStyle name="Normal 9 2 5" xfId="2887"/>
    <cellStyle name="Normal 9 2 6" xfId="2888"/>
    <cellStyle name="Normal 9 3" xfId="2889"/>
    <cellStyle name="Normal 9 3 2" xfId="2890"/>
    <cellStyle name="Normal 9 3 2 2" xfId="2891"/>
    <cellStyle name="Normal 9 3 3" xfId="2892"/>
    <cellStyle name="Normal 9 4" xfId="2893"/>
    <cellStyle name="Normal 9 4 2" xfId="2894"/>
    <cellStyle name="Normal 9 5" xfId="2895"/>
    <cellStyle name="Normal 9 5 2" xfId="2896"/>
    <cellStyle name="Normal 9 6" xfId="2897"/>
    <cellStyle name="Normal 9 7" xfId="2898"/>
    <cellStyle name="Normal 9 8" xfId="2899"/>
    <cellStyle name="Normal Small" xfId="3704"/>
    <cellStyle name="Not Implemented" xfId="2900"/>
    <cellStyle name="Not Implemented 2" xfId="2901"/>
    <cellStyle name="Not Implemented 3" xfId="2902"/>
    <cellStyle name="Notas" xfId="2903"/>
    <cellStyle name="Notas 2" xfId="2904"/>
    <cellStyle name="Notas 2 2" xfId="2905"/>
    <cellStyle name="Notas 3" xfId="2906"/>
    <cellStyle name="Note 10" xfId="2907"/>
    <cellStyle name="Note 10 2" xfId="2908"/>
    <cellStyle name="Note 11" xfId="2909"/>
    <cellStyle name="Note 2" xfId="2910"/>
    <cellStyle name="Note 2 2" xfId="2911"/>
    <cellStyle name="Note 2 2 2" xfId="2912"/>
    <cellStyle name="Note 2 2 3" xfId="2913"/>
    <cellStyle name="Note 2 2 3 2" xfId="2914"/>
    <cellStyle name="Note 2 2 4" xfId="2915"/>
    <cellStyle name="Note 2 3" xfId="2916"/>
    <cellStyle name="Note 2 3 2" xfId="2917"/>
    <cellStyle name="Note 2 3 3" xfId="2918"/>
    <cellStyle name="Note 2 4" xfId="2919"/>
    <cellStyle name="Note 2 5" xfId="2920"/>
    <cellStyle name="Note 2_additional cost reductions" xfId="2921"/>
    <cellStyle name="Note 3" xfId="2922"/>
    <cellStyle name="Note 3 2" xfId="2923"/>
    <cellStyle name="Note 3 3" xfId="2924"/>
    <cellStyle name="Note 3 4" xfId="2925"/>
    <cellStyle name="Note 4" xfId="2926"/>
    <cellStyle name="Note 4 2" xfId="2927"/>
    <cellStyle name="Note 4 2 2" xfId="2928"/>
    <cellStyle name="Note 4 3" xfId="2929"/>
    <cellStyle name="Note 4 3 2" xfId="2930"/>
    <cellStyle name="Note 4 4" xfId="2931"/>
    <cellStyle name="Note 5" xfId="2932"/>
    <cellStyle name="Note 5 2" xfId="2933"/>
    <cellStyle name="Note 5 3" xfId="2934"/>
    <cellStyle name="Note 5 3 2" xfId="2935"/>
    <cellStyle name="Note 5 3 2 2" xfId="2936"/>
    <cellStyle name="Note 5 3 2 2 2" xfId="2937"/>
    <cellStyle name="Note 5 3 2 3" xfId="2938"/>
    <cellStyle name="Note 5 3 3" xfId="2939"/>
    <cellStyle name="Note 5 3 3 2" xfId="2940"/>
    <cellStyle name="Note 5 3 4" xfId="2941"/>
    <cellStyle name="Note 5 3 4 2" xfId="2942"/>
    <cellStyle name="Note 5 3 5" xfId="2943"/>
    <cellStyle name="Note 5 4" xfId="2944"/>
    <cellStyle name="Note 5 5" xfId="2945"/>
    <cellStyle name="Note 5 6" xfId="2946"/>
    <cellStyle name="Note 6" xfId="2947"/>
    <cellStyle name="Note 6 2" xfId="2948"/>
    <cellStyle name="Note 6 3" xfId="2949"/>
    <cellStyle name="Note 6 4" xfId="2950"/>
    <cellStyle name="Note 7" xfId="2951"/>
    <cellStyle name="Note 7 2" xfId="2952"/>
    <cellStyle name="Note 7 3" xfId="2953"/>
    <cellStyle name="Note 7 4" xfId="2954"/>
    <cellStyle name="Note 7 5" xfId="2955"/>
    <cellStyle name="Note 8" xfId="2956"/>
    <cellStyle name="Note 8 2" xfId="2957"/>
    <cellStyle name="Note 9" xfId="2958"/>
    <cellStyle name="Note 9 2" xfId="2959"/>
    <cellStyle name="nPlodedDetails" xfId="2960"/>
    <cellStyle name="nPlodedDetails 2" xfId="2961"/>
    <cellStyle name="Output 10" xfId="2962"/>
    <cellStyle name="Output 2" xfId="2963"/>
    <cellStyle name="Output 2 2" xfId="2964"/>
    <cellStyle name="Output 2_additional cost reductions" xfId="2965"/>
    <cellStyle name="Output 3" xfId="2966"/>
    <cellStyle name="Output 3 2" xfId="2967"/>
    <cellStyle name="Output 3 3" xfId="2968"/>
    <cellStyle name="Output 3 4" xfId="2969"/>
    <cellStyle name="Output 3 5" xfId="2970"/>
    <cellStyle name="Output 3 6" xfId="2971"/>
    <cellStyle name="Output 4" xfId="2972"/>
    <cellStyle name="Output 4 2" xfId="2973"/>
    <cellStyle name="Output 4 3" xfId="2974"/>
    <cellStyle name="Output 4 4" xfId="2975"/>
    <cellStyle name="Output 4 5" xfId="2976"/>
    <cellStyle name="Output 5" xfId="2977"/>
    <cellStyle name="Output 5 2" xfId="2978"/>
    <cellStyle name="Output 5 3" xfId="2979"/>
    <cellStyle name="Output 5 4" xfId="2980"/>
    <cellStyle name="Output 6" xfId="2981"/>
    <cellStyle name="Output 6 2" xfId="2982"/>
    <cellStyle name="Output 6 3" xfId="2983"/>
    <cellStyle name="Output 6 4" xfId="2984"/>
    <cellStyle name="Output 7" xfId="2985"/>
    <cellStyle name="Output 8" xfId="2986"/>
    <cellStyle name="Output 9" xfId="2987"/>
    <cellStyle name="Percent" xfId="2" builtinId="5"/>
    <cellStyle name="Percent (0.0)" xfId="2988"/>
    <cellStyle name="Percent (2)" xfId="2989"/>
    <cellStyle name="Percent (2) 2" xfId="2990"/>
    <cellStyle name="Percent 10" xfId="2991"/>
    <cellStyle name="Percent 10 2" xfId="2992"/>
    <cellStyle name="Percent 10 2 2" xfId="4"/>
    <cellStyle name="Percent 10 2 3" xfId="2993"/>
    <cellStyle name="Percent 10 3" xfId="2994"/>
    <cellStyle name="Percent 10 4" xfId="2995"/>
    <cellStyle name="Percent 100" xfId="2996"/>
    <cellStyle name="Percent 101" xfId="2997"/>
    <cellStyle name="Percent 102" xfId="2998"/>
    <cellStyle name="Percent 103" xfId="2999"/>
    <cellStyle name="Percent 104" xfId="3000"/>
    <cellStyle name="Percent 105" xfId="3001"/>
    <cellStyle name="Percent 106" xfId="3002"/>
    <cellStyle name="Percent 107" xfId="3003"/>
    <cellStyle name="Percent 108" xfId="3004"/>
    <cellStyle name="Percent 109" xfId="3005"/>
    <cellStyle name="Percent 11" xfId="3006"/>
    <cellStyle name="Percent 11 2" xfId="3007"/>
    <cellStyle name="Percent 11 2 2" xfId="3008"/>
    <cellStyle name="Percent 11 2 3" xfId="3009"/>
    <cellStyle name="Percent 11 3" xfId="3010"/>
    <cellStyle name="Percent 11 4" xfId="3011"/>
    <cellStyle name="Percent 110" xfId="3012"/>
    <cellStyle name="Percent 111" xfId="3013"/>
    <cellStyle name="Percent 112" xfId="3014"/>
    <cellStyle name="Percent 113" xfId="3015"/>
    <cellStyle name="Percent 114" xfId="3016"/>
    <cellStyle name="Percent 115" xfId="3017"/>
    <cellStyle name="Percent 116" xfId="3018"/>
    <cellStyle name="Percent 117" xfId="3019"/>
    <cellStyle name="Percent 118" xfId="3020"/>
    <cellStyle name="Percent 119" xfId="3021"/>
    <cellStyle name="Percent 12" xfId="3022"/>
    <cellStyle name="Percent 12 2" xfId="3023"/>
    <cellStyle name="Percent 12 2 2" xfId="3024"/>
    <cellStyle name="Percent 12 2 3" xfId="3025"/>
    <cellStyle name="Percent 12 3" xfId="3026"/>
    <cellStyle name="Percent 12 4" xfId="3027"/>
    <cellStyle name="Percent 120" xfId="3028"/>
    <cellStyle name="Percent 121" xfId="3588"/>
    <cellStyle name="Percent 13" xfId="3029"/>
    <cellStyle name="Percent 13 2" xfId="3030"/>
    <cellStyle name="Percent 13 2 2" xfId="3031"/>
    <cellStyle name="Percent 13 3" xfId="3032"/>
    <cellStyle name="Percent 14" xfId="3033"/>
    <cellStyle name="Percent 14 2" xfId="3034"/>
    <cellStyle name="Percent 14 3" xfId="3035"/>
    <cellStyle name="Percent 15" xfId="3036"/>
    <cellStyle name="Percent 15 2" xfId="3037"/>
    <cellStyle name="Percent 15 3" xfId="3038"/>
    <cellStyle name="Percent 16" xfId="3039"/>
    <cellStyle name="Percent 16 2" xfId="3040"/>
    <cellStyle name="Percent 16 3" xfId="3041"/>
    <cellStyle name="Percent 17" xfId="3042"/>
    <cellStyle name="Percent 17 2" xfId="3043"/>
    <cellStyle name="Percent 17 3" xfId="3044"/>
    <cellStyle name="Percent 18" xfId="3045"/>
    <cellStyle name="Percent 18 2" xfId="3046"/>
    <cellStyle name="Percent 18 3" xfId="3047"/>
    <cellStyle name="Percent 19" xfId="3048"/>
    <cellStyle name="Percent 19 2" xfId="3049"/>
    <cellStyle name="Percent 19 3" xfId="3050"/>
    <cellStyle name="Percent 2" xfId="3051"/>
    <cellStyle name="Percent 2 10" xfId="3052"/>
    <cellStyle name="Percent 2 11" xfId="3705"/>
    <cellStyle name="Percent 2 2" xfId="3053"/>
    <cellStyle name="Percent 2 2 2" xfId="3054"/>
    <cellStyle name="Percent 2 2 2 2" xfId="3055"/>
    <cellStyle name="Percent 2 2 2 3" xfId="3056"/>
    <cellStyle name="Percent 2 2 3" xfId="3057"/>
    <cellStyle name="Percent 2 2 3 2" xfId="3058"/>
    <cellStyle name="Percent 2 2 4" xfId="3059"/>
    <cellStyle name="Percent 2 2 5" xfId="3060"/>
    <cellStyle name="Percent 2 3" xfId="3061"/>
    <cellStyle name="Percent 2 3 2" xfId="3062"/>
    <cellStyle name="Percent 2 3 3" xfId="3063"/>
    <cellStyle name="Percent 2 4" xfId="3064"/>
    <cellStyle name="Percent 2 4 2" xfId="3748"/>
    <cellStyle name="Percent 2 4 3" xfId="3725"/>
    <cellStyle name="Percent 2 5" xfId="3065"/>
    <cellStyle name="Percent 2 5 2" xfId="3066"/>
    <cellStyle name="Percent 2 5 3" xfId="3737"/>
    <cellStyle name="Percent 2 6" xfId="3067"/>
    <cellStyle name="Percent 2 7" xfId="3068"/>
    <cellStyle name="Percent 2 8" xfId="3069"/>
    <cellStyle name="Percent 2 9" xfId="3070"/>
    <cellStyle name="Percent 20" xfId="3071"/>
    <cellStyle name="Percent 20 2" xfId="3072"/>
    <cellStyle name="Percent 20 3" xfId="3073"/>
    <cellStyle name="Percent 21" xfId="3074"/>
    <cellStyle name="Percent 21 2" xfId="3075"/>
    <cellStyle name="Percent 21 3" xfId="3076"/>
    <cellStyle name="Percent 22" xfId="3077"/>
    <cellStyle name="Percent 22 2" xfId="3078"/>
    <cellStyle name="Percent 22 3" xfId="3079"/>
    <cellStyle name="Percent 23" xfId="3080"/>
    <cellStyle name="Percent 24" xfId="3081"/>
    <cellStyle name="Percent 25" xfId="3082"/>
    <cellStyle name="Percent 26" xfId="3083"/>
    <cellStyle name="Percent 27" xfId="3084"/>
    <cellStyle name="Percent 28" xfId="3085"/>
    <cellStyle name="Percent 29" xfId="3086"/>
    <cellStyle name="Percent 29 2" xfId="3087"/>
    <cellStyle name="Percent 29 2 2" xfId="3088"/>
    <cellStyle name="Percent 29 2 2 2" xfId="3089"/>
    <cellStyle name="Percent 29 2 3" xfId="3090"/>
    <cellStyle name="Percent 29 3" xfId="3091"/>
    <cellStyle name="Percent 29 3 2" xfId="3092"/>
    <cellStyle name="Percent 29 4" xfId="3093"/>
    <cellStyle name="Percent 29 4 2" xfId="3094"/>
    <cellStyle name="Percent 29 5" xfId="3095"/>
    <cellStyle name="Percent 3" xfId="3096"/>
    <cellStyle name="Percent 3 2" xfId="3097"/>
    <cellStyle name="Percent 3 2 2" xfId="3098"/>
    <cellStyle name="Percent 3 2 2 2" xfId="3099"/>
    <cellStyle name="Percent 3 2 2 2 2" xfId="3100"/>
    <cellStyle name="Percent 3 2 2 2 2 2" xfId="3101"/>
    <cellStyle name="Percent 3 2 2 2 2 2 2" xfId="3102"/>
    <cellStyle name="Percent 3 2 2 2 2 2 2 2" xfId="3103"/>
    <cellStyle name="Percent 3 2 2 2 2 2 3" xfId="3104"/>
    <cellStyle name="Percent 3 2 2 2 2 3" xfId="3105"/>
    <cellStyle name="Percent 3 2 2 2 2 3 2" xfId="3106"/>
    <cellStyle name="Percent 3 2 2 2 2 4" xfId="3107"/>
    <cellStyle name="Percent 3 2 2 2 2 4 2" xfId="3108"/>
    <cellStyle name="Percent 3 2 2 2 2 5" xfId="3109"/>
    <cellStyle name="Percent 3 2 2 2 3" xfId="3110"/>
    <cellStyle name="Percent 3 2 2 2 3 2" xfId="3111"/>
    <cellStyle name="Percent 3 2 2 2 3 2 2" xfId="3112"/>
    <cellStyle name="Percent 3 2 2 2 3 3" xfId="3113"/>
    <cellStyle name="Percent 3 2 2 2 4" xfId="3114"/>
    <cellStyle name="Percent 3 2 2 2 4 2" xfId="3115"/>
    <cellStyle name="Percent 3 2 2 2 5" xfId="3116"/>
    <cellStyle name="Percent 3 2 2 2 5 2" xfId="3117"/>
    <cellStyle name="Percent 3 2 2 2 6" xfId="3118"/>
    <cellStyle name="Percent 3 2 2 3" xfId="3119"/>
    <cellStyle name="Percent 3 2 2 3 2" xfId="3120"/>
    <cellStyle name="Percent 3 2 2 3 2 2" xfId="3121"/>
    <cellStyle name="Percent 3 2 2 3 2 2 2" xfId="3122"/>
    <cellStyle name="Percent 3 2 2 3 2 3" xfId="3123"/>
    <cellStyle name="Percent 3 2 2 3 3" xfId="3124"/>
    <cellStyle name="Percent 3 2 2 3 3 2" xfId="3125"/>
    <cellStyle name="Percent 3 2 2 3 4" xfId="3126"/>
    <cellStyle name="Percent 3 2 2 3 4 2" xfId="3127"/>
    <cellStyle name="Percent 3 2 2 3 5" xfId="3128"/>
    <cellStyle name="Percent 3 2 2 4" xfId="3129"/>
    <cellStyle name="Percent 3 2 2 4 2" xfId="3130"/>
    <cellStyle name="Percent 3 2 2 4 2 2" xfId="3131"/>
    <cellStyle name="Percent 3 2 2 4 3" xfId="3132"/>
    <cellStyle name="Percent 3 2 2 5" xfId="3133"/>
    <cellStyle name="Percent 3 2 2 5 2" xfId="3134"/>
    <cellStyle name="Percent 3 2 2 6" xfId="3135"/>
    <cellStyle name="Percent 3 2 2 6 2" xfId="3136"/>
    <cellStyle name="Percent 3 2 2 7" xfId="3137"/>
    <cellStyle name="Percent 3 2 3" xfId="3138"/>
    <cellStyle name="Percent 3 2 4" xfId="3139"/>
    <cellStyle name="Percent 3 2 4 2" xfId="3140"/>
    <cellStyle name="Percent 3 2 5" xfId="3141"/>
    <cellStyle name="Percent 3 3" xfId="3142"/>
    <cellStyle name="Percent 3 3 2" xfId="3143"/>
    <cellStyle name="Percent 3 4" xfId="3144"/>
    <cellStyle name="Percent 3 4 2" xfId="3145"/>
    <cellStyle name="Percent 3 4 3" xfId="3146"/>
    <cellStyle name="Percent 3 4 4" xfId="3147"/>
    <cellStyle name="Percent 3 5" xfId="3148"/>
    <cellStyle name="Percent 3 6" xfId="3149"/>
    <cellStyle name="Percent 3 7" xfId="3150"/>
    <cellStyle name="Percent 3 8" xfId="3151"/>
    <cellStyle name="Percent 3 9" xfId="3152"/>
    <cellStyle name="Percent 30" xfId="3153"/>
    <cellStyle name="Percent 30 2" xfId="3154"/>
    <cellStyle name="Percent 31" xfId="3155"/>
    <cellStyle name="Percent 32" xfId="3156"/>
    <cellStyle name="Percent 33" xfId="3157"/>
    <cellStyle name="Percent 34" xfId="3158"/>
    <cellStyle name="Percent 35" xfId="3159"/>
    <cellStyle name="Percent 36" xfId="3160"/>
    <cellStyle name="Percent 37" xfId="3161"/>
    <cellStyle name="Percent 38" xfId="3162"/>
    <cellStyle name="Percent 39" xfId="3163"/>
    <cellStyle name="Percent 4" xfId="3164"/>
    <cellStyle name="Percent 4 2" xfId="3165"/>
    <cellStyle name="Percent 4 2 2" xfId="3166"/>
    <cellStyle name="Percent 4 2 3" xfId="3167"/>
    <cellStyle name="Percent 4 3" xfId="3168"/>
    <cellStyle name="Percent 4 3 2" xfId="3169"/>
    <cellStyle name="Percent 4 4" xfId="3170"/>
    <cellStyle name="Percent 40" xfId="3171"/>
    <cellStyle name="Percent 41" xfId="3172"/>
    <cellStyle name="Percent 41 2" xfId="3173"/>
    <cellStyle name="Percent 41 2 2" xfId="3174"/>
    <cellStyle name="Percent 41 3" xfId="3175"/>
    <cellStyle name="Percent 41 3 2" xfId="3176"/>
    <cellStyle name="Percent 42" xfId="3177"/>
    <cellStyle name="Percent 42 2" xfId="3178"/>
    <cellStyle name="Percent 42 2 2" xfId="3179"/>
    <cellStyle name="Percent 42 2 2 2" xfId="3180"/>
    <cellStyle name="Percent 42 2 3" xfId="3181"/>
    <cellStyle name="Percent 42 3" xfId="3182"/>
    <cellStyle name="Percent 42 3 2" xfId="3183"/>
    <cellStyle name="Percent 42 4" xfId="3184"/>
    <cellStyle name="Percent 42 4 2" xfId="3185"/>
    <cellStyle name="Percent 42 5" xfId="3186"/>
    <cellStyle name="Percent 43" xfId="3187"/>
    <cellStyle name="Percent 43 2" xfId="3188"/>
    <cellStyle name="Percent 43 2 2" xfId="3189"/>
    <cellStyle name="Percent 43 3" xfId="3190"/>
    <cellStyle name="Percent 43 3 2" xfId="3191"/>
    <cellStyle name="Percent 44" xfId="3192"/>
    <cellStyle name="Percent 44 2" xfId="3193"/>
    <cellStyle name="Percent 44 2 2" xfId="3194"/>
    <cellStyle name="Percent 44 3" xfId="3195"/>
    <cellStyle name="Percent 44 3 2" xfId="3196"/>
    <cellStyle name="Percent 45" xfId="3197"/>
    <cellStyle name="Percent 45 2" xfId="3198"/>
    <cellStyle name="Percent 45 2 2" xfId="3199"/>
    <cellStyle name="Percent 45 3" xfId="3200"/>
    <cellStyle name="Percent 45 3 2" xfId="3201"/>
    <cellStyle name="Percent 46" xfId="3202"/>
    <cellStyle name="Percent 46 2" xfId="3203"/>
    <cellStyle name="Percent 46 2 2" xfId="3204"/>
    <cellStyle name="Percent 46 3" xfId="3205"/>
    <cellStyle name="Percent 46 3 2" xfId="3206"/>
    <cellStyle name="Percent 47" xfId="3207"/>
    <cellStyle name="Percent 48" xfId="3208"/>
    <cellStyle name="Percent 49" xfId="3209"/>
    <cellStyle name="Percent 5" xfId="3210"/>
    <cellStyle name="Percent 5 2" xfId="3211"/>
    <cellStyle name="Percent 5 2 2" xfId="3212"/>
    <cellStyle name="Percent 5 2 3" xfId="3213"/>
    <cellStyle name="Percent 5 3" xfId="3214"/>
    <cellStyle name="Percent 5 3 2" xfId="3215"/>
    <cellStyle name="Percent 5 3 2 2" xfId="3216"/>
    <cellStyle name="Percent 5 3 3" xfId="3217"/>
    <cellStyle name="Percent 5 3 3 2" xfId="3218"/>
    <cellStyle name="Percent 5 4" xfId="3219"/>
    <cellStyle name="Percent 5 5" xfId="3220"/>
    <cellStyle name="Percent 5 6" xfId="3221"/>
    <cellStyle name="Percent 5 6 2" xfId="3222"/>
    <cellStyle name="Percent 5 6 3" xfId="3223"/>
    <cellStyle name="Percent 50" xfId="3224"/>
    <cellStyle name="Percent 51" xfId="3225"/>
    <cellStyle name="Percent 52" xfId="3226"/>
    <cellStyle name="Percent 53" xfId="3227"/>
    <cellStyle name="Percent 54" xfId="3228"/>
    <cellStyle name="Percent 55" xfId="3229"/>
    <cellStyle name="Percent 56" xfId="3230"/>
    <cellStyle name="Percent 57" xfId="3231"/>
    <cellStyle name="Percent 58" xfId="3232"/>
    <cellStyle name="Percent 58 2" xfId="3233"/>
    <cellStyle name="Percent 58 3" xfId="3234"/>
    <cellStyle name="Percent 58 4" xfId="3235"/>
    <cellStyle name="Percent 59" xfId="3236"/>
    <cellStyle name="Percent 59 2" xfId="3237"/>
    <cellStyle name="Percent 59 3" xfId="3238"/>
    <cellStyle name="Percent 59 4" xfId="3239"/>
    <cellStyle name="Percent 6" xfId="3240"/>
    <cellStyle name="Percent 6 2" xfId="3241"/>
    <cellStyle name="Percent 6 2 2" xfId="3242"/>
    <cellStyle name="Percent 6 2 3" xfId="3243"/>
    <cellStyle name="Percent 6 3" xfId="3244"/>
    <cellStyle name="Percent 6 3 2" xfId="3245"/>
    <cellStyle name="Percent 6 3 2 2" xfId="3246"/>
    <cellStyle name="Percent 6 3 2 2 2" xfId="3247"/>
    <cellStyle name="Percent 6 3 2 3" xfId="3248"/>
    <cellStyle name="Percent 6 3 3" xfId="3249"/>
    <cellStyle name="Percent 6 3 3 2" xfId="3250"/>
    <cellStyle name="Percent 6 3 4" xfId="3251"/>
    <cellStyle name="Percent 6 3 4 2" xfId="3252"/>
    <cellStyle name="Percent 6 3 5" xfId="3253"/>
    <cellStyle name="Percent 6 3 6" xfId="3254"/>
    <cellStyle name="Percent 6 4" xfId="3255"/>
    <cellStyle name="Percent 6 5" xfId="3256"/>
    <cellStyle name="Percent 60" xfId="3257"/>
    <cellStyle name="Percent 60 2" xfId="3258"/>
    <cellStyle name="Percent 60 3" xfId="3259"/>
    <cellStyle name="Percent 60 4" xfId="3260"/>
    <cellStyle name="Percent 61" xfId="3261"/>
    <cellStyle name="Percent 61 2" xfId="3262"/>
    <cellStyle name="Percent 61 3" xfId="3263"/>
    <cellStyle name="Percent 62" xfId="3264"/>
    <cellStyle name="Percent 62 2" xfId="3265"/>
    <cellStyle name="Percent 62 3" xfId="3266"/>
    <cellStyle name="Percent 63" xfId="3267"/>
    <cellStyle name="Percent 63 2" xfId="3268"/>
    <cellStyle name="Percent 63 3" xfId="3269"/>
    <cellStyle name="Percent 64" xfId="3270"/>
    <cellStyle name="Percent 64 2" xfId="3271"/>
    <cellStyle name="Percent 64 3" xfId="3272"/>
    <cellStyle name="Percent 65" xfId="3273"/>
    <cellStyle name="Percent 65 2" xfId="3274"/>
    <cellStyle name="Percent 65 3" xfId="3275"/>
    <cellStyle name="Percent 66" xfId="3276"/>
    <cellStyle name="Percent 67" xfId="3277"/>
    <cellStyle name="Percent 68" xfId="3278"/>
    <cellStyle name="Percent 69" xfId="3279"/>
    <cellStyle name="Percent 7" xfId="3280"/>
    <cellStyle name="Percent 7 2" xfId="3281"/>
    <cellStyle name="Percent 7 2 2" xfId="3282"/>
    <cellStyle name="Percent 7 2 3" xfId="3283"/>
    <cellStyle name="Percent 7 3" xfId="3284"/>
    <cellStyle name="Percent 7 4" xfId="3285"/>
    <cellStyle name="Percent 70" xfId="3286"/>
    <cellStyle name="Percent 71" xfId="3287"/>
    <cellStyle name="Percent 72" xfId="3288"/>
    <cellStyle name="Percent 73" xfId="3289"/>
    <cellStyle name="Percent 74" xfId="3290"/>
    <cellStyle name="Percent 75" xfId="3291"/>
    <cellStyle name="Percent 76" xfId="3292"/>
    <cellStyle name="Percent 77" xfId="3293"/>
    <cellStyle name="Percent 78" xfId="3294"/>
    <cellStyle name="Percent 79" xfId="3295"/>
    <cellStyle name="Percent 8" xfId="3296"/>
    <cellStyle name="Percent 8 2" xfId="3297"/>
    <cellStyle name="Percent 8 2 2" xfId="3298"/>
    <cellStyle name="Percent 8 2 3" xfId="3299"/>
    <cellStyle name="Percent 8 3" xfId="3300"/>
    <cellStyle name="Percent 8 4" xfId="3301"/>
    <cellStyle name="Percent 8 4 2" xfId="3302"/>
    <cellStyle name="Percent 8 5" xfId="3303"/>
    <cellStyle name="Percent 80" xfId="3304"/>
    <cellStyle name="Percent 81" xfId="3305"/>
    <cellStyle name="Percent 82" xfId="3306"/>
    <cellStyle name="Percent 83" xfId="3307"/>
    <cellStyle name="Percent 84" xfId="3308"/>
    <cellStyle name="Percent 85" xfId="3309"/>
    <cellStyle name="Percent 86" xfId="3310"/>
    <cellStyle name="Percent 87" xfId="3311"/>
    <cellStyle name="Percent 88" xfId="3312"/>
    <cellStyle name="Percent 89" xfId="3313"/>
    <cellStyle name="Percent 89 2" xfId="3314"/>
    <cellStyle name="Percent 89 3" xfId="3315"/>
    <cellStyle name="Percent 9" xfId="3316"/>
    <cellStyle name="Percent 9 2" xfId="3317"/>
    <cellStyle name="Percent 9 2 2" xfId="3318"/>
    <cellStyle name="Percent 9 2 3" xfId="3319"/>
    <cellStyle name="Percent 9 3" xfId="3320"/>
    <cellStyle name="Percent 9 4" xfId="3321"/>
    <cellStyle name="Percent 9 4 2" xfId="3322"/>
    <cellStyle name="Percent 9 5" xfId="3323"/>
    <cellStyle name="Percent 90" xfId="3324"/>
    <cellStyle name="Percent 91" xfId="3325"/>
    <cellStyle name="Percent 92" xfId="3326"/>
    <cellStyle name="Percent 93" xfId="3327"/>
    <cellStyle name="Percent 94" xfId="3328"/>
    <cellStyle name="Percent 95" xfId="3329"/>
    <cellStyle name="Percent 96" xfId="3330"/>
    <cellStyle name="Percent 97" xfId="3331"/>
    <cellStyle name="Percent 98" xfId="3332"/>
    <cellStyle name="Percent 99" xfId="3333"/>
    <cellStyle name="Percent(0)" xfId="3334"/>
    <cellStyle name="Percent(1)" xfId="3335"/>
    <cellStyle name="Percent(2)" xfId="3336"/>
    <cellStyle name="PSChar" xfId="3337"/>
    <cellStyle name="PSChar 2" xfId="3338"/>
    <cellStyle name="PSChar 3" xfId="3339"/>
    <cellStyle name="PSChar 4" xfId="3340"/>
    <cellStyle name="PSDate" xfId="3341"/>
    <cellStyle name="PSDec" xfId="3342"/>
    <cellStyle name="PSHeading" xfId="3343"/>
    <cellStyle name="PSHeading 2" xfId="3344"/>
    <cellStyle name="PSHeading 3" xfId="3345"/>
    <cellStyle name="PSHeading 4" xfId="3346"/>
    <cellStyle name="PSInt" xfId="3347"/>
    <cellStyle name="PSSpacer" xfId="3348"/>
    <cellStyle name="PSSpacer 2" xfId="3349"/>
    <cellStyle name="PSSpacer 3" xfId="3350"/>
    <cellStyle name="PSSpacer 4" xfId="3351"/>
    <cellStyle name="Results" xfId="3706"/>
    <cellStyle name="RowLabels" xfId="3352"/>
    <cellStyle name="Salida" xfId="3353"/>
    <cellStyle name="SAPBEXaggData" xfId="3354"/>
    <cellStyle name="SAPBEXaggData 2" xfId="3355"/>
    <cellStyle name="SAPBEXaggData 3" xfId="3356"/>
    <cellStyle name="SAPBEXaggData 4" xfId="3357"/>
    <cellStyle name="SAPBEXaggData_2) Detail (Feb11)" xfId="3358"/>
    <cellStyle name="SAPBEXaggDataEmph" xfId="3359"/>
    <cellStyle name="SAPBEXaggItem" xfId="3360"/>
    <cellStyle name="SAPBEXaggItem 2" xfId="3361"/>
    <cellStyle name="SAPBEXaggItem 3" xfId="3362"/>
    <cellStyle name="SAPBEXaggItem 4" xfId="3363"/>
    <cellStyle name="SAPBEXaggItem_2) Detail (Feb11)" xfId="3364"/>
    <cellStyle name="SAPBEXaggItemX" xfId="3365"/>
    <cellStyle name="SAPBEXchaText" xfId="3366"/>
    <cellStyle name="SAPBEXchaText 2" xfId="3367"/>
    <cellStyle name="SAPBEXchaText 3" xfId="3368"/>
    <cellStyle name="SAPBEXchaText 4" xfId="3369"/>
    <cellStyle name="SAPBEXchaText_additional cost reductions" xfId="3370"/>
    <cellStyle name="SAPBEXexcBad7" xfId="3371"/>
    <cellStyle name="SAPBEXexcBad7 2" xfId="3372"/>
    <cellStyle name="SAPBEXexcBad8" xfId="3373"/>
    <cellStyle name="SAPBEXexcBad8 2" xfId="3374"/>
    <cellStyle name="SAPBEXexcBad9" xfId="3375"/>
    <cellStyle name="SAPBEXexcBad9 2" xfId="3376"/>
    <cellStyle name="SAPBEXexcCritical4" xfId="3377"/>
    <cellStyle name="SAPBEXexcCritical4 2" xfId="3378"/>
    <cellStyle name="SAPBEXexcCritical5" xfId="3379"/>
    <cellStyle name="SAPBEXexcCritical5 2" xfId="3380"/>
    <cellStyle name="SAPBEXexcCritical6" xfId="3381"/>
    <cellStyle name="SAPBEXexcCritical6 2" xfId="3382"/>
    <cellStyle name="SAPBEXexcGood1" xfId="3383"/>
    <cellStyle name="SAPBEXexcGood1 2" xfId="3384"/>
    <cellStyle name="SAPBEXexcGood2" xfId="3385"/>
    <cellStyle name="SAPBEXexcGood2 2" xfId="3386"/>
    <cellStyle name="SAPBEXexcGood3" xfId="3387"/>
    <cellStyle name="SAPBEXexcGood3 2" xfId="3388"/>
    <cellStyle name="SAPBEXfilterDrill" xfId="3389"/>
    <cellStyle name="SAPBEXfilterItem" xfId="3390"/>
    <cellStyle name="SAPBEXfilterItem 2" xfId="3391"/>
    <cellStyle name="SAPBEXfilterText" xfId="3392"/>
    <cellStyle name="SAPBEXfilterText 2" xfId="3393"/>
    <cellStyle name="SAPBEXformats" xfId="3394"/>
    <cellStyle name="SAPBEXformats 2" xfId="3395"/>
    <cellStyle name="SAPBEXheaderItem" xfId="3396"/>
    <cellStyle name="SAPBEXheaderItem 2" xfId="3397"/>
    <cellStyle name="SAPBEXheaderText" xfId="3398"/>
    <cellStyle name="SAPBEXheaderText 2" xfId="3399"/>
    <cellStyle name="SAPBEXHLevel0" xfId="3400"/>
    <cellStyle name="SAPBEXHLevel0 2" xfId="3401"/>
    <cellStyle name="SAPBEXHLevel0 2 2" xfId="3402"/>
    <cellStyle name="SAPBEXHLevel0 3" xfId="3403"/>
    <cellStyle name="SAPBEXHLevel0 4" xfId="3404"/>
    <cellStyle name="SAPBEXHLevel0 5" xfId="3405"/>
    <cellStyle name="SAPBEXHLevel0_Dec 2011vsDec2010 Totsys Fcst and Tracking_v2 codes DEC1" xfId="3406"/>
    <cellStyle name="SAPBEXHLevel0X" xfId="3407"/>
    <cellStyle name="SAPBEXHLevel0X 2" xfId="3408"/>
    <cellStyle name="SAPBEXHLevel0X 2 2" xfId="3409"/>
    <cellStyle name="SAPBEXHLevel0X 2 3" xfId="3410"/>
    <cellStyle name="SAPBEXHLevel0X 3" xfId="3411"/>
    <cellStyle name="SAPBEXHLevel0X 4" xfId="3412"/>
    <cellStyle name="SAPBEXHLevel0X_additional cost reductions" xfId="3413"/>
    <cellStyle name="SAPBEXHLevel1" xfId="3414"/>
    <cellStyle name="SAPBEXHLevel1 2" xfId="3415"/>
    <cellStyle name="SAPBEXHLevel1 2 2" xfId="3416"/>
    <cellStyle name="SAPBEXHLevel1 3" xfId="3417"/>
    <cellStyle name="SAPBEXHLevel1 4" xfId="3418"/>
    <cellStyle name="SAPBEXHLevel1 5" xfId="3419"/>
    <cellStyle name="SAPBEXHLevel1_2) Detail (Feb11)" xfId="3420"/>
    <cellStyle name="SAPBEXHLevel1X" xfId="3421"/>
    <cellStyle name="SAPBEXHLevel1X 2" xfId="3422"/>
    <cellStyle name="SAPBEXHLevel1X 2 2" xfId="3423"/>
    <cellStyle name="SAPBEXHLevel1X 2 3" xfId="3424"/>
    <cellStyle name="SAPBEXHLevel1X 3" xfId="3425"/>
    <cellStyle name="SAPBEXHLevel1X 4" xfId="3426"/>
    <cellStyle name="SAPBEXHLevel1X_additional cost reductions" xfId="3427"/>
    <cellStyle name="SAPBEXHLevel2" xfId="3428"/>
    <cellStyle name="SAPBEXHLevel2 2" xfId="3429"/>
    <cellStyle name="SAPBEXHLevel2 2 2" xfId="3430"/>
    <cellStyle name="SAPBEXHLevel2 3" xfId="3431"/>
    <cellStyle name="SAPBEXHLevel2 4" xfId="3432"/>
    <cellStyle name="SAPBEXHLevel2X" xfId="3433"/>
    <cellStyle name="SAPBEXHLevel2X 2" xfId="3434"/>
    <cellStyle name="SAPBEXHLevel2X 2 2" xfId="3435"/>
    <cellStyle name="SAPBEXHLevel2X 2 3" xfId="3436"/>
    <cellStyle name="SAPBEXHLevel2X 3" xfId="3437"/>
    <cellStyle name="SAPBEXHLevel2X 4" xfId="3438"/>
    <cellStyle name="SAPBEXHLevel2X_additional cost reductions" xfId="3439"/>
    <cellStyle name="SAPBEXHLevel3" xfId="3440"/>
    <cellStyle name="SAPBEXHLevel3 2" xfId="3441"/>
    <cellStyle name="SAPBEXHLevel3 2 2" xfId="3442"/>
    <cellStyle name="SAPBEXHLevel3 3" xfId="3443"/>
    <cellStyle name="SAPBEXHLevel3 4" xfId="3444"/>
    <cellStyle name="SAPBEXHLevel3X" xfId="3445"/>
    <cellStyle name="SAPBEXHLevel3X 2" xfId="3446"/>
    <cellStyle name="SAPBEXHLevel3X 2 2" xfId="3447"/>
    <cellStyle name="SAPBEXHLevel3X 2 3" xfId="3448"/>
    <cellStyle name="SAPBEXHLevel3X 3" xfId="3449"/>
    <cellStyle name="SAPBEXHLevel3X 4" xfId="3450"/>
    <cellStyle name="SAPBEXHLevel3X_additional cost reductions" xfId="3451"/>
    <cellStyle name="SAPBEXinputData" xfId="3452"/>
    <cellStyle name="SAPBEXinputData 2" xfId="3453"/>
    <cellStyle name="SAPBEXinputData 2 2" xfId="3454"/>
    <cellStyle name="SAPBEXinputData 2 3" xfId="3455"/>
    <cellStyle name="SAPBEXinputData 3" xfId="3456"/>
    <cellStyle name="SAPBEXinputData 4" xfId="3457"/>
    <cellStyle name="SAPBEXinputData_additional cost reductions" xfId="3458"/>
    <cellStyle name="SAPBEXItemHeader" xfId="3459"/>
    <cellStyle name="SAPBEXresData" xfId="3460"/>
    <cellStyle name="SAPBEXresData 2" xfId="3461"/>
    <cellStyle name="SAPBEXresDataEmph" xfId="3462"/>
    <cellStyle name="SAPBEXresItem" xfId="3463"/>
    <cellStyle name="SAPBEXresItem 2" xfId="3464"/>
    <cellStyle name="SAPBEXresItem 3" xfId="3465"/>
    <cellStyle name="SAPBEXresItemX" xfId="3466"/>
    <cellStyle name="SAPBEXresItemX 2" xfId="3467"/>
    <cellStyle name="SAPBEXstdData" xfId="3468"/>
    <cellStyle name="SAPBEXstdData 2" xfId="3469"/>
    <cellStyle name="SAPBEXstdData 2 2" xfId="3470"/>
    <cellStyle name="SAPBEXstdData 3" xfId="3471"/>
    <cellStyle name="SAPBEXstdData 3 2" xfId="3472"/>
    <cellStyle name="SAPBEXstdData_2) Detail (Feb11)" xfId="3473"/>
    <cellStyle name="SAPBEXstdDataEmph" xfId="3474"/>
    <cellStyle name="SAPBEXstdItem" xfId="3475"/>
    <cellStyle name="SAPBEXstdItem 2" xfId="3476"/>
    <cellStyle name="SAPBEXstdItem 2 2" xfId="3477"/>
    <cellStyle name="SAPBEXstdItem 3" xfId="3478"/>
    <cellStyle name="SAPBEXstdItem 3 2" xfId="3479"/>
    <cellStyle name="SAPBEXstdItem 3 3" xfId="3480"/>
    <cellStyle name="SAPBEXstdItem 4" xfId="3481"/>
    <cellStyle name="SAPBEXstdItem_2) Detail (Feb11)" xfId="3482"/>
    <cellStyle name="SAPBEXstdItemX" xfId="3483"/>
    <cellStyle name="SAPBEXtitle" xfId="3484"/>
    <cellStyle name="SAPBEXtitle 2" xfId="3485"/>
    <cellStyle name="SAPBEXunassignedItem" xfId="3486"/>
    <cellStyle name="SAPBEXundefined" xfId="3487"/>
    <cellStyle name="SAPOutput" xfId="3488"/>
    <cellStyle name="Sheet Header" xfId="3489"/>
    <cellStyle name="Sheet Title" xfId="3490"/>
    <cellStyle name="Style 1" xfId="3491"/>
    <cellStyle name="Style 1 2" xfId="3492"/>
    <cellStyle name="Style 1 3" xfId="3493"/>
    <cellStyle name="Style 1 3 2" xfId="3494"/>
    <cellStyle name="Style 1 4" xfId="3495"/>
    <cellStyle name="Style 1_additional cost reductions" xfId="3496"/>
    <cellStyle name="Style 27" xfId="3497"/>
    <cellStyle name="Style 27 2" xfId="3498"/>
    <cellStyle name="Style 27 3" xfId="3499"/>
    <cellStyle name="Style 28" xfId="3500"/>
    <cellStyle name="Style 28 2" xfId="3501"/>
    <cellStyle name="Style 28 3" xfId="3502"/>
    <cellStyle name="Style 34" xfId="3503"/>
    <cellStyle name="Style 35" xfId="3504"/>
    <cellStyle name="SubRoutine" xfId="3505"/>
    <cellStyle name="TableHead" xfId="3506"/>
    <cellStyle name="Texto de advertencia" xfId="3507"/>
    <cellStyle name="Texto explicativo" xfId="3508"/>
    <cellStyle name="Title 10" xfId="3509"/>
    <cellStyle name="Title 2" xfId="3510"/>
    <cellStyle name="Title 2 2" xfId="3511"/>
    <cellStyle name="Title 2 2 2" xfId="3512"/>
    <cellStyle name="Title 2 3" xfId="3707"/>
    <cellStyle name="Title 2_F12-F13 summary by Prg - Round 2 (7Jun11)" xfId="3513"/>
    <cellStyle name="Title 3" xfId="3514"/>
    <cellStyle name="Title 3 2" xfId="3515"/>
    <cellStyle name="Title 3 3" xfId="3516"/>
    <cellStyle name="Title 3 4" xfId="3708"/>
    <cellStyle name="Title 4" xfId="3517"/>
    <cellStyle name="Title 4 2" xfId="3518"/>
    <cellStyle name="Title 4 3" xfId="3519"/>
    <cellStyle name="Title 4 4" xfId="3520"/>
    <cellStyle name="Title 4 5" xfId="3521"/>
    <cellStyle name="Title 5" xfId="3522"/>
    <cellStyle name="Title 5 2" xfId="3523"/>
    <cellStyle name="Title 5 3" xfId="3524"/>
    <cellStyle name="Title 5 4" xfId="3525"/>
    <cellStyle name="Title 6" xfId="3526"/>
    <cellStyle name="Title 7" xfId="3527"/>
    <cellStyle name="Title 8" xfId="3528"/>
    <cellStyle name="Title 9" xfId="3529"/>
    <cellStyle name="Título" xfId="3530"/>
    <cellStyle name="Título 1" xfId="3531"/>
    <cellStyle name="Título 2" xfId="3532"/>
    <cellStyle name="Título 3" xfId="3533"/>
    <cellStyle name="Total 10" xfId="3534"/>
    <cellStyle name="Total 2" xfId="3535"/>
    <cellStyle name="Total 2 2" xfId="3536"/>
    <cellStyle name="Total 2 2 2" xfId="3537"/>
    <cellStyle name="Total 2_additional cost reductions" xfId="3538"/>
    <cellStyle name="Total 3" xfId="3539"/>
    <cellStyle name="Total 3 2" xfId="3540"/>
    <cellStyle name="Total 3 3" xfId="3541"/>
    <cellStyle name="Total 3 4" xfId="3542"/>
    <cellStyle name="Total 3 5" xfId="3543"/>
    <cellStyle name="Total 3 6" xfId="3544"/>
    <cellStyle name="Total 4" xfId="3545"/>
    <cellStyle name="Total 4 2" xfId="3546"/>
    <cellStyle name="Total 4 3" xfId="3547"/>
    <cellStyle name="Total 4 4" xfId="3548"/>
    <cellStyle name="Total 4 5" xfId="3549"/>
    <cellStyle name="Total 5" xfId="3550"/>
    <cellStyle name="Total 5 2" xfId="3551"/>
    <cellStyle name="Total 5 3" xfId="3552"/>
    <cellStyle name="Total 5 4" xfId="3553"/>
    <cellStyle name="Total 6" xfId="3554"/>
    <cellStyle name="Total 6 2" xfId="3555"/>
    <cellStyle name="Total 6 3" xfId="3556"/>
    <cellStyle name="Total 6 4" xfId="3557"/>
    <cellStyle name="Total 7" xfId="3558"/>
    <cellStyle name="Total 8" xfId="3559"/>
    <cellStyle name="Total 9" xfId="3560"/>
    <cellStyle name="Tusental (0)_Antal anställda 31 dec 1999 per maskin" xfId="3561"/>
    <cellStyle name="Tusental_Antal anställda 31 dec 1999 per maskin" xfId="3562"/>
    <cellStyle name="Unit" xfId="3709"/>
    <cellStyle name="UserInput" xfId="3710"/>
    <cellStyle name="Valuta (0)_Antal anställda 31 dec 1999 per maskin" xfId="3563"/>
    <cellStyle name="Valuta_Antal anställda 31 dec 1999 per maskin" xfId="3564"/>
    <cellStyle name="Variable" xfId="3711"/>
    <cellStyle name="Warning Text 2" xfId="3565"/>
    <cellStyle name="Warning Text 3" xfId="3566"/>
    <cellStyle name="Warning Text 3 2" xfId="3567"/>
    <cellStyle name="Warning Text 3 3" xfId="3568"/>
    <cellStyle name="Warning Text 3 4" xfId="3569"/>
    <cellStyle name="Warning Text 3 5" xfId="3570"/>
    <cellStyle name="Warning Text 3 6" xfId="3571"/>
    <cellStyle name="Warning Text 4" xfId="3572"/>
    <cellStyle name="Warning Text 4 2" xfId="3573"/>
    <cellStyle name="Warning Text 4 3" xfId="3574"/>
    <cellStyle name="Warning Text 4 4" xfId="3575"/>
    <cellStyle name="Warning Text 4 5" xfId="3576"/>
    <cellStyle name="Warning Text 5" xfId="3577"/>
    <cellStyle name="Warning Text 5 2" xfId="3578"/>
    <cellStyle name="Warning Text 5 3" xfId="3579"/>
    <cellStyle name="Warning Text 5 4" xfId="3580"/>
    <cellStyle name="Warning Text 6" xfId="3581"/>
    <cellStyle name="Warning Text 6 2" xfId="3582"/>
    <cellStyle name="Warning Text 6 3" xfId="3583"/>
    <cellStyle name="Warning Text 6 4" xfId="3584"/>
    <cellStyle name="Warning Text 7" xfId="358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BC69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'Input and Output'!$D$34</c:f>
              <c:strCache>
                <c:ptCount val="1"/>
                <c:pt idx="0">
                  <c:v>Low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'Input and Output'!$C$35:$C$41</c:f>
              <c:strCache>
                <c:ptCount val="7"/>
                <c:pt idx="0">
                  <c:v>Market price of surplus</c:v>
                </c:pt>
                <c:pt idx="1">
                  <c:v>Geothermal costs</c:v>
                </c:pt>
                <c:pt idx="2">
                  <c:v>Wind costs</c:v>
                </c:pt>
                <c:pt idx="3">
                  <c:v>Term costs Amortization </c:v>
                </c:pt>
                <c:pt idx="4">
                  <c:v>Financing costs</c:v>
                </c:pt>
                <c:pt idx="5">
                  <c:v>Termination costs</c:v>
                </c:pt>
                <c:pt idx="6">
                  <c:v>Load</c:v>
                </c:pt>
              </c:strCache>
            </c:strRef>
          </c:cat>
          <c:val>
            <c:numRef>
              <c:f>'Input and Output'!$D$35:$D$41</c:f>
              <c:numCache>
                <c:formatCode>_-"$"* #,##0_-;\-"$"* #,##0_-;_-"$"* "-"??_-;_-@_-</c:formatCode>
                <c:ptCount val="7"/>
                <c:pt idx="0">
                  <c:v>4881</c:v>
                </c:pt>
                <c:pt idx="1">
                  <c:v>4862</c:v>
                </c:pt>
                <c:pt idx="2">
                  <c:v>4860</c:v>
                </c:pt>
                <c:pt idx="3">
                  <c:v>4745</c:v>
                </c:pt>
                <c:pt idx="4">
                  <c:v>4618</c:v>
                </c:pt>
                <c:pt idx="5">
                  <c:v>4106</c:v>
                </c:pt>
                <c:pt idx="6">
                  <c:v>3360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39-4330-B9A3-6DFE514EFC82}"/>
            </c:ext>
          </c:extLst>
        </c:ser>
        <c:ser>
          <c:idx val="1"/>
          <c:order val="1"/>
          <c:tx>
            <c:strRef>
              <c:f>'Input and Output'!$E$34</c:f>
              <c:strCache>
                <c:ptCount val="1"/>
                <c:pt idx="0">
                  <c:v>High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'Input and Output'!$C$35:$C$41</c:f>
              <c:strCache>
                <c:ptCount val="7"/>
                <c:pt idx="0">
                  <c:v>Market price of surplus</c:v>
                </c:pt>
                <c:pt idx="1">
                  <c:v>Geothermal costs</c:v>
                </c:pt>
                <c:pt idx="2">
                  <c:v>Wind costs</c:v>
                </c:pt>
                <c:pt idx="3">
                  <c:v>Term costs Amortization </c:v>
                </c:pt>
                <c:pt idx="4">
                  <c:v>Financing costs</c:v>
                </c:pt>
                <c:pt idx="5">
                  <c:v>Termination costs</c:v>
                </c:pt>
                <c:pt idx="6">
                  <c:v>Load</c:v>
                </c:pt>
              </c:strCache>
            </c:strRef>
          </c:cat>
          <c:val>
            <c:numRef>
              <c:f>'Input and Output'!$E$35:$E$41</c:f>
              <c:numCache>
                <c:formatCode>_-"$"* #,##0_-;\-"$"* #,##0_-;_-"$"* "-"??_-;_-@_-</c:formatCode>
                <c:ptCount val="7"/>
                <c:pt idx="0">
                  <c:v>4949</c:v>
                </c:pt>
                <c:pt idx="1">
                  <c:v>5025</c:v>
                </c:pt>
                <c:pt idx="2">
                  <c:v>5115</c:v>
                </c:pt>
                <c:pt idx="3">
                  <c:v>5134</c:v>
                </c:pt>
                <c:pt idx="4">
                  <c:v>5120</c:v>
                </c:pt>
                <c:pt idx="5">
                  <c:v>5306</c:v>
                </c:pt>
                <c:pt idx="6">
                  <c:v>5537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39-4330-B9A3-6DFE514E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12825856"/>
        <c:axId val="112827392"/>
      </c:barChart>
      <c:catAx>
        <c:axId val="11282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27392"/>
        <c:crossesAt val="4918"/>
        <c:auto val="1"/>
        <c:lblAlgn val="ctr"/>
        <c:lblOffset val="100"/>
        <c:noMultiLvlLbl val="0"/>
      </c:catAx>
      <c:valAx>
        <c:axId val="112827392"/>
        <c:scaling>
          <c:orientation val="minMax"/>
          <c:min val="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8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330200</xdr:colOff>
      <xdr:row>33</xdr:row>
      <xdr:rowOff>101600</xdr:rowOff>
    </xdr:from>
    <xdr:to>
      <xdr:col>12</xdr:col>
      <xdr:colOff>311150</xdr:colOff>
      <xdr:row>36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BDA3B893-3839-4E72-9006-6A928EB15C8F}"/>
            </a:ext>
          </a:extLst>
        </xdr:cNvPr>
        <xdr:cNvSpPr txBox="1"/>
      </xdr:nvSpPr>
      <xdr:spPr>
        <a:xfrm>
          <a:off x="5657850" y="6070600"/>
          <a:ext cx="31369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Do not delete. The values in this table are</a:t>
          </a:r>
          <a:r>
            <a:rPr lang="en-CA" sz="1100" baseline="0"/>
            <a:t> </a:t>
          </a:r>
          <a:r>
            <a:rPr lang="en-CA" sz="1100"/>
            <a:t>linked to the sensitivity analysis on the 'Tornado' tab.</a:t>
          </a:r>
          <a:endParaRPr lang="en-CA" sz="1100" baseline="0"/>
        </a:p>
      </xdr:txBody>
    </xdr:sp>
    <xdr:clientData/>
  </xdr:twoCellAnchor>
  <xdr:twoCellAnchor>
    <xdr:from>
      <xdr:col>5</xdr:col>
      <xdr:colOff>101600</xdr:colOff>
      <xdr:row>33</xdr:row>
      <xdr:rowOff>171450</xdr:rowOff>
    </xdr:from>
    <xdr:to>
      <xdr:col>6</xdr:col>
      <xdr:colOff>273050</xdr:colOff>
      <xdr:row>34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FEC478F7-CF9B-4D00-8681-9B3F733462CE}"/>
            </a:ext>
          </a:extLst>
        </xdr:cNvPr>
        <xdr:cNvCxnSpPr/>
      </xdr:nvCxnSpPr>
      <xdr:spPr>
        <a:xfrm flipH="1" flipV="1">
          <a:off x="4718050" y="6140450"/>
          <a:ext cx="882650" cy="165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10</xdr:col>
      <xdr:colOff>234950</xdr:colOff>
      <xdr:row>23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5404BE5E-0D48-4923-8510-24DA4A7AD5F1}"/>
            </a:ext>
          </a:extLst>
        </xdr:cNvPr>
        <xdr:cNvSpPr txBox="1"/>
      </xdr:nvSpPr>
      <xdr:spPr>
        <a:xfrm>
          <a:off x="5162550" y="3498850"/>
          <a:ext cx="267335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Do not</a:t>
          </a:r>
          <a:r>
            <a:rPr lang="en-CA" sz="1100" b="1" baseline="0"/>
            <a:t> delete this worksheet as it is needed for the sensitivity analysis around Mid C forecast, wind and geothermal costs, and financing for wind-geo projects</a:t>
          </a:r>
        </a:p>
        <a:p>
          <a:endParaRPr lang="en-CA" sz="1100" b="1" baseline="0"/>
        </a:p>
        <a:p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14</xdr:row>
      <xdr:rowOff>82550</xdr:rowOff>
    </xdr:from>
    <xdr:to>
      <xdr:col>8</xdr:col>
      <xdr:colOff>520700</xdr:colOff>
      <xdr:row>33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="" xmlns:a16="http://schemas.microsoft.com/office/drawing/2014/main" id="{34BFDC59-DB84-4367-9525-F76545CDD1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34</xdr:row>
      <xdr:rowOff>28575</xdr:rowOff>
    </xdr:from>
    <xdr:to>
      <xdr:col>20</xdr:col>
      <xdr:colOff>352425</xdr:colOff>
      <xdr:row>36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372725" y="6743700"/>
          <a:ext cx="2171700" cy="5238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  <a:alpha val="9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Assumes ramp</a:t>
          </a:r>
          <a:r>
            <a:rPr lang="en-CA" sz="1100" baseline="0"/>
            <a:t> up at 800GWh/year</a:t>
          </a:r>
          <a:endParaRPr lang="en-CA" sz="1100"/>
        </a:p>
      </xdr:txBody>
    </xdr:sp>
    <xdr:clientData/>
  </xdr:twoCellAnchor>
  <xdr:twoCellAnchor>
    <xdr:from>
      <xdr:col>17</xdr:col>
      <xdr:colOff>447675</xdr:colOff>
      <xdr:row>36</xdr:row>
      <xdr:rowOff>133350</xdr:rowOff>
    </xdr:from>
    <xdr:to>
      <xdr:col>18</xdr:col>
      <xdr:colOff>285750</xdr:colOff>
      <xdr:row>40</xdr:row>
      <xdr:rowOff>171450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10810875" y="7277100"/>
          <a:ext cx="447675" cy="800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42</xdr:row>
      <xdr:rowOff>85724</xdr:rowOff>
    </xdr:from>
    <xdr:to>
      <xdr:col>21</xdr:col>
      <xdr:colOff>104775</xdr:colOff>
      <xdr:row>44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0487025" y="8372474"/>
          <a:ext cx="241935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Assumes</a:t>
          </a:r>
          <a:r>
            <a:rPr lang="en-CA" sz="1100" baseline="0"/>
            <a:t> ramp up at 200MW/year</a:t>
          </a:r>
          <a:endParaRPr lang="en-CA" sz="1100"/>
        </a:p>
      </xdr:txBody>
    </xdr:sp>
    <xdr:clientData/>
  </xdr:twoCellAnchor>
  <xdr:twoCellAnchor>
    <xdr:from>
      <xdr:col>17</xdr:col>
      <xdr:colOff>457200</xdr:colOff>
      <xdr:row>44</xdr:row>
      <xdr:rowOff>180975</xdr:rowOff>
    </xdr:from>
    <xdr:to>
      <xdr:col>17</xdr:col>
      <xdr:colOff>581026</xdr:colOff>
      <xdr:row>47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CxnSpPr/>
      </xdr:nvCxnSpPr>
      <xdr:spPr>
        <a:xfrm flipH="1">
          <a:off x="10820400" y="8848725"/>
          <a:ext cx="123826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219075</xdr:colOff>
      <xdr:row>41</xdr:row>
      <xdr:rowOff>19049</xdr:rowOff>
    </xdr:from>
    <xdr:to>
      <xdr:col>51</xdr:col>
      <xdr:colOff>390525</xdr:colOff>
      <xdr:row>44</xdr:row>
      <xdr:rowOff>28574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870275" y="7115174"/>
          <a:ext cx="26098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Capacity  DSM: assume continue on at 210MW/430MW</a:t>
          </a:r>
          <a:r>
            <a:rPr lang="en-CA" sz="1100" baseline="0"/>
            <a:t> </a:t>
          </a:r>
          <a:endParaRPr lang="en-CA" sz="1100"/>
        </a:p>
      </xdr:txBody>
    </xdr:sp>
    <xdr:clientData/>
  </xdr:twoCellAnchor>
  <xdr:twoCellAnchor>
    <xdr:from>
      <xdr:col>51</xdr:col>
      <xdr:colOff>323850</xdr:colOff>
      <xdr:row>16</xdr:row>
      <xdr:rowOff>0</xdr:rowOff>
    </xdr:from>
    <xdr:to>
      <xdr:col>57</xdr:col>
      <xdr:colOff>85725</xdr:colOff>
      <xdr:row>18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1413450" y="3238500"/>
          <a:ext cx="34194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All wind refurbished</a:t>
          </a:r>
          <a:r>
            <a:rPr lang="en-CA" sz="1100" baseline="0"/>
            <a:t> at the end of the 25 year life</a:t>
          </a:r>
          <a:endParaRPr lang="en-CA" sz="1100"/>
        </a:p>
      </xdr:txBody>
    </xdr:sp>
    <xdr:clientData/>
  </xdr:twoCellAnchor>
  <xdr:twoCellAnchor>
    <xdr:from>
      <xdr:col>49</xdr:col>
      <xdr:colOff>142875</xdr:colOff>
      <xdr:row>31</xdr:row>
      <xdr:rowOff>142875</xdr:rowOff>
    </xdr:from>
    <xdr:to>
      <xdr:col>54</xdr:col>
      <xdr:colOff>514350</xdr:colOff>
      <xdr:row>32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0013275" y="5905500"/>
          <a:ext cx="34194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Assume rebuilt at the end of the 25 year life.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381749" y="9086850"/>
          <a:ext cx="3762376" cy="638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7448550" y="8648702"/>
          <a:ext cx="219075" cy="3809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9" name="Straight Arrow Connector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13" name="Straight Arrow Connector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15" name="Straight Arrow Connector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17" name="Straight Arrow Connector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19" name="Straight Arrow Connector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714374</xdr:colOff>
      <xdr:row>41</xdr:row>
      <xdr:rowOff>123825</xdr:rowOff>
    </xdr:from>
    <xdr:to>
      <xdr:col>12</xdr:col>
      <xdr:colOff>266700</xdr:colOff>
      <xdr:row>45</xdr:row>
      <xdr:rowOff>1</xdr:rowOff>
    </xdr:to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381749" y="9086850"/>
          <a:ext cx="38100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39</xdr:row>
      <xdr:rowOff>66677</xdr:rowOff>
    </xdr:from>
    <xdr:to>
      <xdr:col>8</xdr:col>
      <xdr:colOff>638175</xdr:colOff>
      <xdr:row>41</xdr:row>
      <xdr:rowOff>66675</xdr:rowOff>
    </xdr:to>
    <xdr:cxnSp macro="">
      <xdr:nvCxnSpPr>
        <xdr:cNvPr id="21" name="Straight Arrow Connector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CxnSpPr/>
      </xdr:nvCxnSpPr>
      <xdr:spPr>
        <a:xfrm flipV="1">
          <a:off x="7448550" y="8458202"/>
          <a:ext cx="21907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171450</xdr:colOff>
      <xdr:row>15</xdr:row>
      <xdr:rowOff>38100</xdr:rowOff>
    </xdr:from>
    <xdr:to>
      <xdr:col>46</xdr:col>
      <xdr:colOff>447675</xdr:colOff>
      <xdr:row>17</xdr:row>
      <xdr:rowOff>9525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5165050" y="3086100"/>
          <a:ext cx="31623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DSM: assume</a:t>
          </a:r>
          <a:r>
            <a:rPr lang="en-CA" sz="1100" baseline="0"/>
            <a:t> continues at 3,825 GWh/year</a:t>
          </a:r>
          <a:endParaRPr lang="en-CA" sz="1100"/>
        </a:p>
      </xdr:txBody>
    </xdr:sp>
    <xdr:clientData/>
  </xdr:twoCellAnchor>
  <xdr:twoCellAnchor>
    <xdr:from>
      <xdr:col>41</xdr:col>
      <xdr:colOff>47625</xdr:colOff>
      <xdr:row>39</xdr:row>
      <xdr:rowOff>162983</xdr:rowOff>
    </xdr:from>
    <xdr:to>
      <xdr:col>45</xdr:col>
      <xdr:colOff>389466</xdr:colOff>
      <xdr:row>41</xdr:row>
      <xdr:rowOff>160866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429758" y="7672916"/>
          <a:ext cx="2746375" cy="370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Energy DSM: assume</a:t>
          </a:r>
          <a:r>
            <a:rPr lang="en-CA" sz="1100" baseline="0"/>
            <a:t> continues at  515 MW </a:t>
          </a:r>
          <a:endParaRPr lang="en-CA" sz="1100"/>
        </a:p>
      </xdr:txBody>
    </xdr:sp>
    <xdr:clientData/>
  </xdr:twoCellAnchor>
  <xdr:twoCellAnchor>
    <xdr:from>
      <xdr:col>41</xdr:col>
      <xdr:colOff>60324</xdr:colOff>
      <xdr:row>46</xdr:row>
      <xdr:rowOff>80433</xdr:rowOff>
    </xdr:from>
    <xdr:to>
      <xdr:col>45</xdr:col>
      <xdr:colOff>406399</xdr:colOff>
      <xdr:row>49</xdr:row>
      <xdr:rowOff>166158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6442457" y="8894233"/>
          <a:ext cx="2750609" cy="64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Wind projects: </a:t>
          </a:r>
          <a:r>
            <a:rPr lang="en-CA" sz="1100" baseline="0"/>
            <a:t>PC 14 and PC 20 rebuilt after initial 25 years</a:t>
          </a:r>
          <a:endParaRPr lang="en-CA" sz="1100"/>
        </a:p>
      </xdr:txBody>
    </xdr:sp>
    <xdr:clientData/>
  </xdr:twoCellAnchor>
  <xdr:twoCellAnchor>
    <xdr:from>
      <xdr:col>41</xdr:col>
      <xdr:colOff>81492</xdr:colOff>
      <xdr:row>55</xdr:row>
      <xdr:rowOff>102659</xdr:rowOff>
    </xdr:from>
    <xdr:to>
      <xdr:col>45</xdr:col>
      <xdr:colOff>422275</xdr:colOff>
      <xdr:row>59</xdr:row>
      <xdr:rowOff>2117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6463625" y="10406592"/>
          <a:ext cx="2745317" cy="64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Capacity  DSM: assume continue on at 210MW/430MW</a:t>
          </a:r>
          <a:r>
            <a:rPr lang="en-CA" sz="1100" baseline="0"/>
            <a:t> </a:t>
          </a:r>
          <a:endParaRPr lang="en-CA" sz="1100"/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48</xdr:col>
      <xdr:colOff>85725</xdr:colOff>
      <xdr:row>25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26660475" y="4191000"/>
          <a:ext cx="25241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Wind projects: </a:t>
          </a:r>
          <a:r>
            <a:rPr lang="en-CA" sz="1100" baseline="0"/>
            <a:t>PC 14 and PC 20 rebuilt after initial 25 years.</a:t>
          </a:r>
          <a:endParaRPr lang="en-CA" sz="1100"/>
        </a:p>
      </xdr:txBody>
    </xdr:sp>
    <xdr:clientData/>
  </xdr:twoCellAnchor>
  <xdr:twoCellAnchor>
    <xdr:from>
      <xdr:col>41</xdr:col>
      <xdr:colOff>47626</xdr:colOff>
      <xdr:row>42</xdr:row>
      <xdr:rowOff>111126</xdr:rowOff>
    </xdr:from>
    <xdr:to>
      <xdr:col>45</xdr:col>
      <xdr:colOff>388409</xdr:colOff>
      <xdr:row>45</xdr:row>
      <xdr:rowOff>33867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FE0FB0C6-C6D7-4572-85FA-C6905BB21E91}"/>
            </a:ext>
          </a:extLst>
        </xdr:cNvPr>
        <xdr:cNvSpPr txBox="1"/>
      </xdr:nvSpPr>
      <xdr:spPr>
        <a:xfrm>
          <a:off x="26429759" y="8179859"/>
          <a:ext cx="2745317" cy="4815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Geothermal: assume continue on at same capacity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638173</xdr:colOff>
      <xdr:row>45</xdr:row>
      <xdr:rowOff>13756</xdr:rowOff>
    </xdr:from>
    <xdr:to>
      <xdr:col>12</xdr:col>
      <xdr:colOff>190499</xdr:colOff>
      <xdr:row>48</xdr:row>
      <xdr:rowOff>76198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598706" y="8785223"/>
          <a:ext cx="3912660" cy="6212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419100</xdr:colOff>
      <xdr:row>43</xdr:row>
      <xdr:rowOff>66677</xdr:rowOff>
    </xdr:from>
    <xdr:to>
      <xdr:col>8</xdr:col>
      <xdr:colOff>638175</xdr:colOff>
      <xdr:row>45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7448550" y="8658227"/>
          <a:ext cx="219075" cy="3809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41</xdr:row>
      <xdr:rowOff>0</xdr:rowOff>
    </xdr:from>
    <xdr:to>
      <xdr:col>28</xdr:col>
      <xdr:colOff>200025</xdr:colOff>
      <xdr:row>42</xdr:row>
      <xdr:rowOff>9525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6583025" y="8210550"/>
          <a:ext cx="3248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8</xdr:col>
      <xdr:colOff>419100</xdr:colOff>
      <xdr:row>43</xdr:row>
      <xdr:rowOff>66677</xdr:rowOff>
    </xdr:from>
    <xdr:to>
      <xdr:col>8</xdr:col>
      <xdr:colOff>638175</xdr:colOff>
      <xdr:row>45</xdr:row>
      <xdr:rowOff>66675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CxnSpPr/>
      </xdr:nvCxnSpPr>
      <xdr:spPr>
        <a:xfrm flipV="1">
          <a:off x="7448550" y="8658227"/>
          <a:ext cx="219075" cy="3809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41</xdr:row>
      <xdr:rowOff>0</xdr:rowOff>
    </xdr:from>
    <xdr:to>
      <xdr:col>28</xdr:col>
      <xdr:colOff>200025</xdr:colOff>
      <xdr:row>42</xdr:row>
      <xdr:rowOff>9525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6583025" y="8210550"/>
          <a:ext cx="3248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8</xdr:col>
      <xdr:colOff>419100</xdr:colOff>
      <xdr:row>43</xdr:row>
      <xdr:rowOff>66677</xdr:rowOff>
    </xdr:from>
    <xdr:to>
      <xdr:col>8</xdr:col>
      <xdr:colOff>638175</xdr:colOff>
      <xdr:row>45</xdr:row>
      <xdr:rowOff>66675</xdr:rowOff>
    </xdr:to>
    <xdr:cxnSp macro="">
      <xdr:nvCxnSpPr>
        <xdr:cNvPr id="9" name="Straight Arrow Connector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CxnSpPr/>
      </xdr:nvCxnSpPr>
      <xdr:spPr>
        <a:xfrm flipV="1">
          <a:off x="7810500" y="8465610"/>
          <a:ext cx="219075" cy="3725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41</xdr:row>
      <xdr:rowOff>0</xdr:rowOff>
    </xdr:from>
    <xdr:to>
      <xdr:col>28</xdr:col>
      <xdr:colOff>200025</xdr:colOff>
      <xdr:row>42</xdr:row>
      <xdr:rowOff>9525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6583025" y="8210550"/>
          <a:ext cx="3248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36</xdr:col>
      <xdr:colOff>200025</xdr:colOff>
      <xdr:row>42</xdr:row>
      <xdr:rowOff>9525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2603519A-C00A-4987-860D-7D76942E23DE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36</xdr:col>
      <xdr:colOff>200025</xdr:colOff>
      <xdr:row>42</xdr:row>
      <xdr:rowOff>9525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BF02BFBB-5E53-4251-AC26-C97221619F02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36</xdr:col>
      <xdr:colOff>200025</xdr:colOff>
      <xdr:row>42</xdr:row>
      <xdr:rowOff>9525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D9376CBD-6652-4DCE-8D18-C7CC2BF94FAD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200025</xdr:colOff>
      <xdr:row>42</xdr:row>
      <xdr:rowOff>9525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E83F5E82-6B41-410D-84C9-53879735D15D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200025</xdr:colOff>
      <xdr:row>42</xdr:row>
      <xdr:rowOff>9525</xdr:rowOff>
    </xdr:to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B31ECAC4-4510-4463-9B95-625B240744E9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200025</xdr:colOff>
      <xdr:row>42</xdr:row>
      <xdr:rowOff>9525</xdr:rowOff>
    </xdr:to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B3EA6C5E-680E-4114-B409-CA2CA54E81E5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52</xdr:col>
      <xdr:colOff>200025</xdr:colOff>
      <xdr:row>42</xdr:row>
      <xdr:rowOff>9525</xdr:rowOff>
    </xdr:to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2337455-16D3-4BEA-8486-E4ED2A5599C2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52</xdr:col>
      <xdr:colOff>200025</xdr:colOff>
      <xdr:row>42</xdr:row>
      <xdr:rowOff>9525</xdr:rowOff>
    </xdr:to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2FF50EE5-222B-4BDB-B716-F9343D2A987A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52</xdr:col>
      <xdr:colOff>200025</xdr:colOff>
      <xdr:row>42</xdr:row>
      <xdr:rowOff>9525</xdr:rowOff>
    </xdr:to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5422119A-C08B-44FB-95F1-68A8CA04D4F2}"/>
            </a:ext>
          </a:extLst>
        </xdr:cNvPr>
        <xdr:cNvSpPr txBox="1"/>
      </xdr:nvSpPr>
      <xdr:spPr>
        <a:xfrm>
          <a:off x="17026467" y="8026400"/>
          <a:ext cx="3248025" cy="1957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600MW+ for all years following F2032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194256</xdr:colOff>
      <xdr:row>1</xdr:row>
      <xdr:rowOff>76200</xdr:rowOff>
    </xdr:from>
    <xdr:ext cx="53394" cy="24551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 flipH="1">
          <a:off x="12386256" y="266700"/>
          <a:ext cx="53394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37</xdr:col>
      <xdr:colOff>6351</xdr:colOff>
      <xdr:row>24</xdr:row>
      <xdr:rowOff>180975</xdr:rowOff>
    </xdr:from>
    <xdr:to>
      <xdr:col>41</xdr:col>
      <xdr:colOff>211668</xdr:colOff>
      <xdr:row>26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23814618" y="4846108"/>
          <a:ext cx="2779183" cy="191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Wind projects: assume PC 18</a:t>
          </a:r>
          <a:r>
            <a:rPr lang="en-CA" sz="1100" baseline="0"/>
            <a:t> and </a:t>
          </a:r>
          <a:r>
            <a:rPr lang="en-CA" sz="1100"/>
            <a:t>PC 48</a:t>
          </a:r>
          <a:r>
            <a:rPr lang="en-CA" sz="1100" baseline="0"/>
            <a:t> </a:t>
          </a:r>
          <a:r>
            <a:rPr lang="en-CA" sz="1100"/>
            <a:t>only rebuilt</a:t>
          </a:r>
          <a:r>
            <a:rPr lang="en-CA" sz="1100" baseline="0"/>
            <a:t> beyond this period</a:t>
          </a:r>
          <a:endParaRPr lang="en-CA" sz="1100"/>
        </a:p>
      </xdr:txBody>
    </xdr:sp>
    <xdr:clientData/>
  </xdr:twoCellAnchor>
  <xdr:twoCellAnchor>
    <xdr:from>
      <xdr:col>37</xdr:col>
      <xdr:colOff>458259</xdr:colOff>
      <xdr:row>15</xdr:row>
      <xdr:rowOff>180975</xdr:rowOff>
    </xdr:from>
    <xdr:to>
      <xdr:col>42</xdr:col>
      <xdr:colOff>572559</xdr:colOff>
      <xdr:row>17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4266526" y="3169708"/>
          <a:ext cx="3331633" cy="3439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DSM: assume</a:t>
          </a:r>
          <a:r>
            <a:rPr lang="en-CA" sz="1100" baseline="0"/>
            <a:t> continues at 3,825 GWh/year</a:t>
          </a:r>
          <a:endParaRPr lang="en-CA" sz="1100"/>
        </a:p>
      </xdr:txBody>
    </xdr:sp>
    <xdr:clientData/>
  </xdr:twoCellAnchor>
  <xdr:twoCellAnchor>
    <xdr:from>
      <xdr:col>37</xdr:col>
      <xdr:colOff>58209</xdr:colOff>
      <xdr:row>39</xdr:row>
      <xdr:rowOff>26459</xdr:rowOff>
    </xdr:from>
    <xdr:to>
      <xdr:col>42</xdr:col>
      <xdr:colOff>172509</xdr:colOff>
      <xdr:row>41</xdr:row>
      <xdr:rowOff>2118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3866476" y="7722659"/>
          <a:ext cx="3331633" cy="348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Energy DSM: assume</a:t>
          </a:r>
          <a:r>
            <a:rPr lang="en-CA" sz="1100" baseline="0"/>
            <a:t> continues at  515 MW </a:t>
          </a:r>
          <a:endParaRPr lang="en-CA" sz="1100"/>
        </a:p>
      </xdr:txBody>
    </xdr:sp>
    <xdr:clientData/>
  </xdr:twoCellAnchor>
  <xdr:twoCellAnchor>
    <xdr:from>
      <xdr:col>37</xdr:col>
      <xdr:colOff>371476</xdr:colOff>
      <xdr:row>44</xdr:row>
      <xdr:rowOff>85725</xdr:rowOff>
    </xdr:from>
    <xdr:to>
      <xdr:col>41</xdr:col>
      <xdr:colOff>542927</xdr:colOff>
      <xdr:row>45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24179743" y="9085792"/>
          <a:ext cx="2745317" cy="458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Wind projects: PC 18</a:t>
          </a:r>
          <a:r>
            <a:rPr lang="en-CA" sz="1100" baseline="0"/>
            <a:t> and</a:t>
          </a:r>
          <a:r>
            <a:rPr lang="en-CA" sz="1100"/>
            <a:t> PC 48 only rebuilt</a:t>
          </a:r>
          <a:r>
            <a:rPr lang="en-CA" sz="1100" baseline="0"/>
            <a:t> beyond this period</a:t>
          </a:r>
          <a:endParaRPr lang="en-CA" sz="1100"/>
        </a:p>
      </xdr:txBody>
    </xdr:sp>
    <xdr:clientData/>
  </xdr:twoCellAnchor>
  <xdr:twoCellAnchor>
    <xdr:from>
      <xdr:col>37</xdr:col>
      <xdr:colOff>98429</xdr:colOff>
      <xdr:row>55</xdr:row>
      <xdr:rowOff>128063</xdr:rowOff>
    </xdr:from>
    <xdr:to>
      <xdr:col>41</xdr:col>
      <xdr:colOff>269880</xdr:colOff>
      <xdr:row>58</xdr:row>
      <xdr:rowOff>27521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3906696" y="10618263"/>
          <a:ext cx="2745317" cy="458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Capacity  DSM: assume continue on at 210MW/430MW</a:t>
          </a:r>
          <a:r>
            <a:rPr lang="en-CA" sz="1100" baseline="0"/>
            <a:t> </a:t>
          </a:r>
          <a:endParaRPr lang="en-CA" sz="1100"/>
        </a:p>
      </xdr:txBody>
    </xdr:sp>
    <xdr:clientData/>
  </xdr:twoCellAnchor>
  <xdr:twoCellAnchor>
    <xdr:from>
      <xdr:col>41</xdr:col>
      <xdr:colOff>233892</xdr:colOff>
      <xdr:row>41</xdr:row>
      <xdr:rowOff>111126</xdr:rowOff>
    </xdr:from>
    <xdr:to>
      <xdr:col>45</xdr:col>
      <xdr:colOff>574675</xdr:colOff>
      <xdr:row>44</xdr:row>
      <xdr:rowOff>33867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BD1A644E-ED07-4FDB-9991-9793FBF7A781}"/>
            </a:ext>
          </a:extLst>
        </xdr:cNvPr>
        <xdr:cNvSpPr txBox="1"/>
      </xdr:nvSpPr>
      <xdr:spPr>
        <a:xfrm>
          <a:off x="26529242" y="7540626"/>
          <a:ext cx="2734733" cy="4751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Geothermal: assume continue on at same capacity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48</xdr:row>
      <xdr:rowOff>66675</xdr:rowOff>
    </xdr:from>
    <xdr:to>
      <xdr:col>8</xdr:col>
      <xdr:colOff>638175</xdr:colOff>
      <xdr:row>52</xdr:row>
      <xdr:rowOff>19050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 flipV="1">
          <a:off x="7239000" y="9582150"/>
          <a:ext cx="428625" cy="714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46</xdr:row>
      <xdr:rowOff>19050</xdr:rowOff>
    </xdr:from>
    <xdr:to>
      <xdr:col>14</xdr:col>
      <xdr:colOff>123825</xdr:colOff>
      <xdr:row>47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972425" y="9153525"/>
          <a:ext cx="3248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for all years following F2018</a:t>
          </a:r>
        </a:p>
      </xdr:txBody>
    </xdr:sp>
    <xdr:clientData/>
  </xdr:twoCellAnchor>
  <xdr:twoCellAnchor>
    <xdr:from>
      <xdr:col>7</xdr:col>
      <xdr:colOff>504823</xdr:colOff>
      <xdr:row>49</xdr:row>
      <xdr:rowOff>114300</xdr:rowOff>
    </xdr:from>
    <xdr:to>
      <xdr:col>14</xdr:col>
      <xdr:colOff>485774</xdr:colOff>
      <xdr:row>52</xdr:row>
      <xdr:rowOff>19050</xdr:rowOff>
    </xdr:to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6172198" y="9820275"/>
          <a:ext cx="5410201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447675</xdr:colOff>
      <xdr:row>48</xdr:row>
      <xdr:rowOff>66676</xdr:rowOff>
    </xdr:from>
    <xdr:to>
      <xdr:col>8</xdr:col>
      <xdr:colOff>638175</xdr:colOff>
      <xdr:row>48</xdr:row>
      <xdr:rowOff>171450</xdr:rowOff>
    </xdr:to>
    <xdr:cxnSp macro="">
      <xdr:nvCxnSpPr>
        <xdr:cNvPr id="18" name="Straight Arrow Connector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CxnSpPr/>
      </xdr:nvCxnSpPr>
      <xdr:spPr>
        <a:xfrm flipV="1">
          <a:off x="7477125" y="9582151"/>
          <a:ext cx="190500" cy="104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46</xdr:row>
      <xdr:rowOff>19050</xdr:rowOff>
    </xdr:from>
    <xdr:to>
      <xdr:col>14</xdr:col>
      <xdr:colOff>123825</xdr:colOff>
      <xdr:row>47</xdr:row>
      <xdr:rowOff>28575</xdr:rowOff>
    </xdr:to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7972425" y="9153525"/>
          <a:ext cx="3248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for all years following F2018</a:t>
          </a:r>
        </a:p>
      </xdr:txBody>
    </xdr:sp>
    <xdr:clientData/>
  </xdr:twoCellAnchor>
  <xdr:twoCellAnchor>
    <xdr:from>
      <xdr:col>7</xdr:col>
      <xdr:colOff>504823</xdr:colOff>
      <xdr:row>49</xdr:row>
      <xdr:rowOff>114300</xdr:rowOff>
    </xdr:from>
    <xdr:to>
      <xdr:col>14</xdr:col>
      <xdr:colOff>485774</xdr:colOff>
      <xdr:row>52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6172198" y="9820275"/>
          <a:ext cx="5410201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447675</xdr:colOff>
      <xdr:row>48</xdr:row>
      <xdr:rowOff>66676</xdr:rowOff>
    </xdr:from>
    <xdr:to>
      <xdr:col>8</xdr:col>
      <xdr:colOff>638175</xdr:colOff>
      <xdr:row>48</xdr:row>
      <xdr:rowOff>171450</xdr:rowOff>
    </xdr:to>
    <xdr:cxnSp macro="">
      <xdr:nvCxnSpPr>
        <xdr:cNvPr id="12" name="Straight Arrow Connector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CxnSpPr/>
      </xdr:nvCxnSpPr>
      <xdr:spPr>
        <a:xfrm flipV="1">
          <a:off x="7477125" y="9582151"/>
          <a:ext cx="190500" cy="104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46</xdr:row>
      <xdr:rowOff>19050</xdr:rowOff>
    </xdr:from>
    <xdr:to>
      <xdr:col>14</xdr:col>
      <xdr:colOff>123825</xdr:colOff>
      <xdr:row>47</xdr:row>
      <xdr:rowOff>28575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7972425" y="9153525"/>
          <a:ext cx="3248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for all years following F2018</a:t>
          </a:r>
        </a:p>
      </xdr:txBody>
    </xdr:sp>
    <xdr:clientData/>
  </xdr:twoCellAnchor>
  <xdr:twoCellAnchor>
    <xdr:from>
      <xdr:col>7</xdr:col>
      <xdr:colOff>504823</xdr:colOff>
      <xdr:row>49</xdr:row>
      <xdr:rowOff>114300</xdr:rowOff>
    </xdr:from>
    <xdr:to>
      <xdr:col>14</xdr:col>
      <xdr:colOff>485774</xdr:colOff>
      <xdr:row>52</xdr:row>
      <xdr:rowOff>19050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6172198" y="9820275"/>
          <a:ext cx="5410201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Estimated</a:t>
          </a:r>
          <a:r>
            <a:rPr lang="en-CA" sz="1100" baseline="0"/>
            <a:t> value of  capacity  (in $/kW-year) that is in excess of Site C capacity and used for  domestic load . No value assumed for capacity in excess of requirements. </a:t>
          </a:r>
          <a:endParaRPr lang="en-CA" sz="1100"/>
        </a:p>
      </xdr:txBody>
    </xdr:sp>
    <xdr:clientData/>
  </xdr:twoCellAnchor>
  <xdr:twoCellAnchor>
    <xdr:from>
      <xdr:col>8</xdr:col>
      <xdr:colOff>447675</xdr:colOff>
      <xdr:row>48</xdr:row>
      <xdr:rowOff>66676</xdr:rowOff>
    </xdr:from>
    <xdr:to>
      <xdr:col>8</xdr:col>
      <xdr:colOff>638175</xdr:colOff>
      <xdr:row>48</xdr:row>
      <xdr:rowOff>171450</xdr:rowOff>
    </xdr:to>
    <xdr:cxnSp macro="">
      <xdr:nvCxnSpPr>
        <xdr:cNvPr id="15" name="Straight Arrow Connector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CxnSpPr/>
      </xdr:nvCxnSpPr>
      <xdr:spPr>
        <a:xfrm flipV="1">
          <a:off x="7477125" y="9582151"/>
          <a:ext cx="190500" cy="104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46</xdr:row>
      <xdr:rowOff>19050</xdr:rowOff>
    </xdr:from>
    <xdr:to>
      <xdr:col>14</xdr:col>
      <xdr:colOff>123825</xdr:colOff>
      <xdr:row>47</xdr:row>
      <xdr:rowOff>28575</xdr:rowOff>
    </xdr:to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7972425" y="9153525"/>
          <a:ext cx="32480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Deficit for all years following F2018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8"/>
  <sheetViews>
    <sheetView tabSelected="1" workbookViewId="0">
      <selection activeCell="V12" sqref="V12"/>
    </sheetView>
  </sheetViews>
  <sheetFormatPr defaultColWidth="8.7109375" defaultRowHeight="15"/>
  <cols>
    <col min="1" max="1" width="1" style="58" customWidth="1"/>
    <col min="2" max="2" width="8.7109375" style="58"/>
    <col min="3" max="3" width="35.42578125" style="58" customWidth="1"/>
    <col min="4" max="4" width="10.140625" style="58" bestFit="1" customWidth="1"/>
    <col min="5" max="5" width="10.7109375" style="58" customWidth="1"/>
    <col min="6" max="6" width="10.140625" style="58" customWidth="1"/>
    <col min="7" max="7" width="8.7109375" style="58"/>
    <col min="8" max="8" width="8.42578125" style="58" customWidth="1"/>
    <col min="9" max="9" width="7.5703125" style="58" customWidth="1"/>
    <col min="10" max="10" width="3.140625" style="58" customWidth="1"/>
    <col min="11" max="11" width="8.7109375" style="58"/>
    <col min="12" max="12" width="8.5703125" style="58" customWidth="1"/>
    <col min="13" max="13" width="8.7109375" style="58"/>
    <col min="14" max="14" width="10.140625" style="58" bestFit="1" customWidth="1"/>
    <col min="15" max="15" width="11.140625" style="58" bestFit="1" customWidth="1"/>
    <col min="16" max="16" width="8.7109375" style="58"/>
    <col min="17" max="17" width="10.140625" style="58" bestFit="1" customWidth="1"/>
    <col min="18" max="16384" width="8.7109375" style="58"/>
  </cols>
  <sheetData>
    <row r="1" spans="2:18" ht="3.95" customHeight="1" thickBot="1"/>
    <row r="2" spans="2:18">
      <c r="B2" s="147"/>
      <c r="C2" s="148"/>
      <c r="D2" s="148"/>
      <c r="E2" s="148"/>
      <c r="F2" s="148"/>
      <c r="G2" s="148"/>
      <c r="H2" s="148"/>
      <c r="I2" s="148"/>
      <c r="J2" s="150"/>
      <c r="K2" s="149"/>
      <c r="L2" s="149"/>
      <c r="M2" s="149"/>
      <c r="N2" s="150"/>
      <c r="O2" s="149"/>
      <c r="P2" s="149"/>
      <c r="Q2" s="149"/>
      <c r="R2" s="151"/>
    </row>
    <row r="3" spans="2:18">
      <c r="B3" s="152" t="s">
        <v>349</v>
      </c>
      <c r="C3" s="153"/>
      <c r="D3" s="153"/>
      <c r="E3" s="153"/>
      <c r="F3" s="153"/>
      <c r="G3" s="155"/>
      <c r="H3" s="154"/>
      <c r="I3" s="154"/>
      <c r="J3" s="204" t="s">
        <v>453</v>
      </c>
      <c r="K3" s="205"/>
      <c r="L3" s="205"/>
      <c r="M3" s="205"/>
      <c r="N3" s="205"/>
      <c r="O3" s="205"/>
      <c r="P3" s="206"/>
      <c r="Q3" s="154"/>
      <c r="R3" s="156"/>
    </row>
    <row r="4" spans="2:18">
      <c r="B4" s="157"/>
      <c r="C4" s="153" t="s">
        <v>350</v>
      </c>
      <c r="D4" s="153"/>
      <c r="E4" s="158">
        <v>0.06</v>
      </c>
      <c r="F4" s="154"/>
      <c r="G4" s="154"/>
      <c r="H4" s="154"/>
      <c r="I4" s="154"/>
      <c r="J4" s="159"/>
      <c r="K4" s="71"/>
      <c r="L4" s="71"/>
      <c r="M4" s="71"/>
      <c r="N4" s="71"/>
      <c r="O4" s="71"/>
      <c r="P4" s="207"/>
      <c r="Q4" s="154"/>
      <c r="R4" s="156"/>
    </row>
    <row r="5" spans="2:18">
      <c r="B5" s="157"/>
      <c r="C5" s="153" t="s">
        <v>351</v>
      </c>
      <c r="D5" s="153"/>
      <c r="E5" s="160">
        <v>70</v>
      </c>
      <c r="F5" s="154"/>
      <c r="G5" s="153"/>
      <c r="H5" s="154"/>
      <c r="I5" s="154"/>
      <c r="J5" s="165" t="s">
        <v>359</v>
      </c>
      <c r="K5" s="172" t="s">
        <v>421</v>
      </c>
      <c r="L5" s="71"/>
      <c r="M5" s="71"/>
      <c r="N5" s="71"/>
      <c r="O5" s="178">
        <f>'Low LF - NPV DSM'!I4</f>
        <v>1395.4489630939188</v>
      </c>
      <c r="P5" s="208" t="s">
        <v>286</v>
      </c>
      <c r="Q5" s="71"/>
      <c r="R5" s="161"/>
    </row>
    <row r="6" spans="2:18">
      <c r="B6" s="157"/>
      <c r="C6" s="153" t="s">
        <v>352</v>
      </c>
      <c r="D6" s="153"/>
      <c r="E6" s="158">
        <v>0.02</v>
      </c>
      <c r="F6" s="154"/>
      <c r="G6" s="154"/>
      <c r="H6" s="154"/>
      <c r="I6" s="154"/>
      <c r="J6" s="159" t="s">
        <v>360</v>
      </c>
      <c r="K6" s="176" t="s">
        <v>422</v>
      </c>
      <c r="L6" s="155"/>
      <c r="M6" s="154"/>
      <c r="N6" s="71"/>
      <c r="O6" s="168">
        <f>'Low LF - NPV DSM'!I5+'Low LF - NPV Wind'!I4</f>
        <v>2752.3901486670325</v>
      </c>
      <c r="P6" s="207" t="s">
        <v>286</v>
      </c>
      <c r="Q6" s="71"/>
      <c r="R6" s="161"/>
    </row>
    <row r="7" spans="2:18">
      <c r="B7" s="162"/>
      <c r="C7" s="153" t="s">
        <v>353</v>
      </c>
      <c r="D7" s="153"/>
      <c r="E7" s="158">
        <v>1</v>
      </c>
      <c r="F7" s="154"/>
      <c r="G7" s="163"/>
      <c r="H7" s="164"/>
      <c r="I7" s="164"/>
      <c r="J7" s="159" t="s">
        <v>361</v>
      </c>
      <c r="K7" s="176" t="s">
        <v>423</v>
      </c>
      <c r="L7" s="155"/>
      <c r="M7" s="154"/>
      <c r="N7" s="71"/>
      <c r="O7" s="168">
        <f>'Low LF - NPV DSM'!I7</f>
        <v>-787.54335046856011</v>
      </c>
      <c r="P7" s="207" t="s">
        <v>286</v>
      </c>
      <c r="Q7" s="71"/>
      <c r="R7" s="161"/>
    </row>
    <row r="8" spans="2:18">
      <c r="B8" s="166"/>
      <c r="C8" s="153" t="s">
        <v>456</v>
      </c>
      <c r="D8" s="153"/>
      <c r="E8" s="158">
        <v>3.4299999999999997E-2</v>
      </c>
      <c r="F8" s="154"/>
      <c r="G8" s="167"/>
      <c r="H8" s="167"/>
      <c r="I8" s="167"/>
      <c r="J8" s="159" t="s">
        <v>362</v>
      </c>
      <c r="K8" s="172" t="s">
        <v>425</v>
      </c>
      <c r="L8" s="71"/>
      <c r="M8" s="71"/>
      <c r="N8" s="71"/>
      <c r="O8" s="226">
        <f>SUM(O5:O7)</f>
        <v>3360.2957612923915</v>
      </c>
      <c r="P8" s="208" t="s">
        <v>286</v>
      </c>
      <c r="Q8" s="71"/>
      <c r="R8" s="161"/>
    </row>
    <row r="9" spans="2:18">
      <c r="B9" s="166"/>
      <c r="C9" s="153" t="s">
        <v>457</v>
      </c>
      <c r="D9" s="153"/>
      <c r="E9" s="278">
        <v>6.4000000000000001E-2</v>
      </c>
      <c r="F9" s="154"/>
      <c r="G9" s="167"/>
      <c r="H9" s="167"/>
      <c r="I9" s="167"/>
      <c r="J9" s="159" t="s">
        <v>371</v>
      </c>
      <c r="K9" s="176" t="s">
        <v>424</v>
      </c>
      <c r="L9" s="154"/>
      <c r="M9" s="154"/>
      <c r="N9" s="71"/>
      <c r="O9" s="177">
        <f>'Low LF - NPV DSM'!I6</f>
        <v>83017.439184201299</v>
      </c>
      <c r="P9" s="207"/>
      <c r="Q9" s="71"/>
      <c r="R9" s="161"/>
    </row>
    <row r="10" spans="2:18">
      <c r="B10" s="166"/>
      <c r="C10" s="153" t="s">
        <v>358</v>
      </c>
      <c r="D10" s="153"/>
      <c r="E10" s="279" t="s">
        <v>450</v>
      </c>
      <c r="F10" s="154" t="s">
        <v>451</v>
      </c>
      <c r="G10" s="167"/>
      <c r="H10" s="167"/>
      <c r="I10" s="167"/>
      <c r="J10" s="209" t="s">
        <v>388</v>
      </c>
      <c r="K10" s="210" t="s">
        <v>389</v>
      </c>
      <c r="L10" s="211"/>
      <c r="M10" s="211"/>
      <c r="N10" s="212"/>
      <c r="O10" s="213">
        <f>O6/O9*1000</f>
        <v>33.154361007931797</v>
      </c>
      <c r="P10" s="214" t="s">
        <v>355</v>
      </c>
      <c r="Q10" s="71"/>
      <c r="R10" s="161"/>
    </row>
    <row r="11" spans="2:18">
      <c r="B11" s="166"/>
      <c r="C11" s="153" t="s">
        <v>354</v>
      </c>
      <c r="D11" s="153"/>
      <c r="E11" s="280">
        <v>8.7499999999999994E-2</v>
      </c>
      <c r="F11" s="154"/>
      <c r="G11" s="167"/>
      <c r="H11" s="167"/>
      <c r="I11" s="167"/>
      <c r="J11" s="71"/>
      <c r="K11" s="71"/>
      <c r="L11" s="71"/>
      <c r="M11" s="71"/>
      <c r="N11" s="71"/>
      <c r="O11" s="71"/>
      <c r="P11" s="71"/>
      <c r="Q11" s="71"/>
      <c r="R11" s="156"/>
    </row>
    <row r="12" spans="2:18">
      <c r="B12" s="157"/>
      <c r="C12" s="153" t="s">
        <v>343</v>
      </c>
      <c r="D12" s="153"/>
      <c r="E12" s="281">
        <v>1800</v>
      </c>
      <c r="F12" s="154" t="s">
        <v>286</v>
      </c>
      <c r="G12" s="154"/>
      <c r="H12" s="154"/>
      <c r="I12" s="154"/>
      <c r="J12" s="71"/>
      <c r="K12" s="71"/>
      <c r="L12" s="71"/>
      <c r="M12" s="71"/>
      <c r="N12" s="71"/>
      <c r="O12" s="71"/>
      <c r="P12" s="71"/>
      <c r="Q12" s="71"/>
      <c r="R12" s="156"/>
    </row>
    <row r="13" spans="2:18">
      <c r="B13" s="170"/>
      <c r="C13" s="153" t="s">
        <v>444</v>
      </c>
      <c r="D13" s="153"/>
      <c r="E13" s="282">
        <v>30</v>
      </c>
      <c r="F13" s="154"/>
      <c r="G13" s="154"/>
      <c r="H13" s="154"/>
      <c r="I13" s="154"/>
      <c r="J13" s="204" t="s">
        <v>454</v>
      </c>
      <c r="K13" s="205"/>
      <c r="L13" s="205"/>
      <c r="M13" s="205"/>
      <c r="N13" s="205"/>
      <c r="O13" s="205"/>
      <c r="P13" s="227"/>
      <c r="Q13" s="71"/>
      <c r="R13" s="161"/>
    </row>
    <row r="14" spans="2:18">
      <c r="B14" s="157"/>
      <c r="C14" s="180" t="s">
        <v>346</v>
      </c>
      <c r="D14" s="153"/>
      <c r="E14" s="283" t="s">
        <v>441</v>
      </c>
      <c r="F14" s="222" t="s">
        <v>451</v>
      </c>
      <c r="G14" s="175"/>
      <c r="H14" s="154"/>
      <c r="I14" s="154"/>
      <c r="J14" s="165" t="s">
        <v>359</v>
      </c>
      <c r="K14" s="172" t="s">
        <v>421</v>
      </c>
      <c r="L14" s="71"/>
      <c r="M14" s="71"/>
      <c r="N14" s="71"/>
      <c r="O14" s="178">
        <f>'Med LF - NPV DSM'!I4</f>
        <v>1395.4489630939188</v>
      </c>
      <c r="P14" s="208" t="s">
        <v>286</v>
      </c>
      <c r="Q14" s="71"/>
      <c r="R14" s="161"/>
    </row>
    <row r="15" spans="2:18">
      <c r="B15" s="171"/>
      <c r="C15" s="172" t="s">
        <v>428</v>
      </c>
      <c r="D15" s="172"/>
      <c r="E15" s="283" t="s">
        <v>409</v>
      </c>
      <c r="F15" s="154" t="s">
        <v>451</v>
      </c>
      <c r="G15" s="175"/>
      <c r="H15" s="175"/>
      <c r="I15" s="71"/>
      <c r="J15" s="159" t="s">
        <v>360</v>
      </c>
      <c r="K15" s="176" t="s">
        <v>422</v>
      </c>
      <c r="L15" s="155"/>
      <c r="M15" s="154"/>
      <c r="N15" s="71"/>
      <c r="O15" s="168">
        <f>'Med LF - NPV DSM'!I5+'Med LF - NPV Wind-Geo'!I4</f>
        <v>3765.8889896452583</v>
      </c>
      <c r="P15" s="207" t="s">
        <v>286</v>
      </c>
      <c r="Q15" s="71"/>
      <c r="R15" s="161"/>
    </row>
    <row r="16" spans="2:18">
      <c r="B16" s="181"/>
      <c r="C16" s="172" t="s">
        <v>429</v>
      </c>
      <c r="D16" s="71"/>
      <c r="E16" s="283" t="s">
        <v>409</v>
      </c>
      <c r="F16" s="154" t="s">
        <v>451</v>
      </c>
      <c r="G16" s="71"/>
      <c r="H16" s="71"/>
      <c r="I16" s="71"/>
      <c r="J16" s="159" t="s">
        <v>361</v>
      </c>
      <c r="K16" s="176" t="s">
        <v>423</v>
      </c>
      <c r="L16" s="155"/>
      <c r="M16" s="154"/>
      <c r="N16" s="71"/>
      <c r="O16" s="168">
        <f>'Med LF - NPV DSM'!I7</f>
        <v>-243.48853075859503</v>
      </c>
      <c r="P16" s="207" t="s">
        <v>286</v>
      </c>
      <c r="Q16" s="71"/>
      <c r="R16" s="161"/>
    </row>
    <row r="17" spans="2:18">
      <c r="B17" s="181"/>
      <c r="C17" s="172"/>
      <c r="D17" s="71"/>
      <c r="E17" s="71"/>
      <c r="F17" s="71"/>
      <c r="G17" s="71"/>
      <c r="H17" s="71"/>
      <c r="I17" s="71"/>
      <c r="J17" s="159" t="s">
        <v>362</v>
      </c>
      <c r="K17" s="172" t="s">
        <v>425</v>
      </c>
      <c r="L17" s="71"/>
      <c r="M17" s="71"/>
      <c r="N17" s="71"/>
      <c r="O17" s="226">
        <f>SUM(O14:O16)</f>
        <v>4917.8494219805825</v>
      </c>
      <c r="P17" s="208" t="s">
        <v>286</v>
      </c>
      <c r="Q17" s="71"/>
      <c r="R17" s="161"/>
    </row>
    <row r="18" spans="2:18">
      <c r="B18" s="181"/>
      <c r="C18" s="71"/>
      <c r="D18" s="71"/>
      <c r="E18" s="71"/>
      <c r="F18" s="71"/>
      <c r="G18" s="71"/>
      <c r="H18" s="71"/>
      <c r="I18" s="71"/>
      <c r="J18" s="159" t="s">
        <v>371</v>
      </c>
      <c r="K18" s="176" t="s">
        <v>424</v>
      </c>
      <c r="L18" s="154"/>
      <c r="M18" s="154"/>
      <c r="N18" s="71"/>
      <c r="O18" s="177">
        <f>'Med LF - NPV DSM'!I6</f>
        <v>102292.63244189652</v>
      </c>
      <c r="P18" s="207"/>
      <c r="Q18" s="71"/>
      <c r="R18" s="179"/>
    </row>
    <row r="19" spans="2:18">
      <c r="B19" s="181"/>
      <c r="C19" s="71"/>
      <c r="D19" s="71"/>
      <c r="E19" s="71"/>
      <c r="F19" s="71"/>
      <c r="G19" s="71"/>
      <c r="H19" s="71"/>
      <c r="I19" s="71"/>
      <c r="J19" s="209" t="s">
        <v>388</v>
      </c>
      <c r="K19" s="210" t="s">
        <v>389</v>
      </c>
      <c r="L19" s="211"/>
      <c r="M19" s="211"/>
      <c r="N19" s="212"/>
      <c r="O19" s="213">
        <f>O15/O18*1000</f>
        <v>36.814860462060452</v>
      </c>
      <c r="P19" s="214" t="s">
        <v>355</v>
      </c>
      <c r="Q19" s="71"/>
      <c r="R19" s="156"/>
    </row>
    <row r="20" spans="2:18">
      <c r="B20" s="18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156"/>
    </row>
    <row r="21" spans="2:18">
      <c r="B21" s="181"/>
      <c r="C21" s="71"/>
      <c r="D21" s="71"/>
      <c r="E21" s="71"/>
      <c r="F21" s="71"/>
      <c r="G21" s="71"/>
      <c r="H21" s="71"/>
      <c r="I21" s="71"/>
      <c r="J21" s="204" t="s">
        <v>455</v>
      </c>
      <c r="K21" s="205"/>
      <c r="L21" s="205"/>
      <c r="M21" s="205"/>
      <c r="N21" s="205"/>
      <c r="O21" s="205"/>
      <c r="P21" s="227"/>
      <c r="Q21" s="71"/>
      <c r="R21" s="161"/>
    </row>
    <row r="22" spans="2:18">
      <c r="B22" s="181"/>
      <c r="C22" s="71"/>
      <c r="D22" s="71"/>
      <c r="E22" s="71"/>
      <c r="F22" s="71"/>
      <c r="G22" s="71"/>
      <c r="H22" s="71"/>
      <c r="I22" s="71"/>
      <c r="J22" s="159"/>
      <c r="K22" s="71"/>
      <c r="L22" s="71"/>
      <c r="M22" s="71"/>
      <c r="N22" s="71"/>
      <c r="O22" s="71"/>
      <c r="P22" s="208"/>
      <c r="Q22" s="71"/>
      <c r="R22" s="161"/>
    </row>
    <row r="23" spans="2:18">
      <c r="B23" s="181"/>
      <c r="C23" s="71"/>
      <c r="D23" s="71"/>
      <c r="E23" s="71"/>
      <c r="F23" s="71"/>
      <c r="G23" s="71"/>
      <c r="H23" s="71"/>
      <c r="I23" s="71"/>
      <c r="J23" s="165" t="s">
        <v>359</v>
      </c>
      <c r="K23" s="172" t="s">
        <v>421</v>
      </c>
      <c r="L23" s="71"/>
      <c r="M23" s="71"/>
      <c r="N23" s="71"/>
      <c r="O23" s="178">
        <f>'High LF - NPV DSM'!I4</f>
        <v>1395.4489630939188</v>
      </c>
      <c r="P23" s="208" t="s">
        <v>286</v>
      </c>
      <c r="Q23" s="71"/>
      <c r="R23" s="161"/>
    </row>
    <row r="24" spans="2:18">
      <c r="B24" s="181"/>
      <c r="C24" s="71"/>
      <c r="D24" s="71"/>
      <c r="E24" s="71"/>
      <c r="F24" s="71"/>
      <c r="G24" s="71"/>
      <c r="H24" s="71"/>
      <c r="I24" s="71"/>
      <c r="J24" s="159" t="s">
        <v>360</v>
      </c>
      <c r="K24" s="176" t="s">
        <v>422</v>
      </c>
      <c r="L24" s="155"/>
      <c r="M24" s="154"/>
      <c r="N24" s="71"/>
      <c r="O24" s="168">
        <f>'High LF - NPV DSM'!I5+'High LF - NPV Wind-Geo'!I4</f>
        <v>4149.8685957550279</v>
      </c>
      <c r="P24" s="207" t="s">
        <v>286</v>
      </c>
      <c r="Q24" s="71"/>
      <c r="R24" s="161"/>
    </row>
    <row r="25" spans="2:18">
      <c r="B25" s="181"/>
      <c r="C25" s="71"/>
      <c r="D25" s="71"/>
      <c r="E25" s="71"/>
      <c r="F25" s="71"/>
      <c r="G25" s="71"/>
      <c r="H25" s="71"/>
      <c r="I25" s="71"/>
      <c r="J25" s="159" t="s">
        <v>361</v>
      </c>
      <c r="K25" s="176" t="s">
        <v>423</v>
      </c>
      <c r="L25" s="155"/>
      <c r="M25" s="154"/>
      <c r="N25" s="71"/>
      <c r="O25" s="168">
        <f>'High LF - NPV DSM'!I7</f>
        <v>-8.5002581733299021</v>
      </c>
      <c r="P25" s="207" t="s">
        <v>286</v>
      </c>
      <c r="Q25" s="71"/>
      <c r="R25" s="161"/>
    </row>
    <row r="26" spans="2:18">
      <c r="B26" s="181"/>
      <c r="C26" s="71"/>
      <c r="D26" s="71"/>
      <c r="E26" s="71"/>
      <c r="F26" s="71"/>
      <c r="G26" s="71"/>
      <c r="H26" s="71"/>
      <c r="I26" s="71"/>
      <c r="J26" s="159" t="s">
        <v>362</v>
      </c>
      <c r="K26" s="172" t="s">
        <v>425</v>
      </c>
      <c r="L26" s="71"/>
      <c r="M26" s="71"/>
      <c r="N26" s="71"/>
      <c r="O26" s="226">
        <f>SUM(O23:O25)</f>
        <v>5536.8173006756169</v>
      </c>
      <c r="P26" s="208" t="s">
        <v>286</v>
      </c>
      <c r="Q26" s="71"/>
      <c r="R26" s="161"/>
    </row>
    <row r="27" spans="2:18">
      <c r="B27" s="181"/>
      <c r="C27" s="71"/>
      <c r="D27" s="71"/>
      <c r="E27" s="71"/>
      <c r="F27" s="71"/>
      <c r="G27" s="71"/>
      <c r="H27" s="71"/>
      <c r="I27" s="71"/>
      <c r="J27" s="159" t="s">
        <v>371</v>
      </c>
      <c r="K27" s="176" t="s">
        <v>424</v>
      </c>
      <c r="L27" s="154"/>
      <c r="M27" s="154"/>
      <c r="N27" s="71"/>
      <c r="O27" s="177">
        <f>'High LF - NPV DSM'!I6</f>
        <v>119557.42204384491</v>
      </c>
      <c r="P27" s="207"/>
      <c r="Q27" s="71"/>
      <c r="R27" s="161"/>
    </row>
    <row r="28" spans="2:18">
      <c r="B28" s="181"/>
      <c r="C28" s="71"/>
      <c r="D28" s="71"/>
      <c r="E28" s="71"/>
      <c r="F28" s="71"/>
      <c r="G28" s="71"/>
      <c r="H28" s="71"/>
      <c r="I28" s="71"/>
      <c r="J28" s="209" t="s">
        <v>388</v>
      </c>
      <c r="K28" s="210" t="s">
        <v>389</v>
      </c>
      <c r="L28" s="211"/>
      <c r="M28" s="211"/>
      <c r="N28" s="212"/>
      <c r="O28" s="213">
        <f>O24/O27*1000</f>
        <v>34.710254911929766</v>
      </c>
      <c r="P28" s="214" t="s">
        <v>355</v>
      </c>
      <c r="Q28" s="71"/>
      <c r="R28" s="161"/>
    </row>
    <row r="29" spans="2:18" ht="15.75" thickBot="1">
      <c r="B29" s="182"/>
      <c r="C29" s="183"/>
      <c r="D29" s="183"/>
      <c r="E29" s="183"/>
      <c r="F29" s="183"/>
      <c r="G29" s="183"/>
      <c r="H29" s="183"/>
      <c r="I29" s="183"/>
      <c r="J29" s="215"/>
      <c r="K29" s="216"/>
      <c r="L29" s="215"/>
      <c r="M29" s="215"/>
      <c r="N29" s="183"/>
      <c r="O29" s="217"/>
      <c r="P29" s="215"/>
      <c r="Q29" s="183"/>
      <c r="R29" s="184"/>
    </row>
    <row r="30" spans="2:18" ht="15.75" thickBot="1">
      <c r="J30" s="154"/>
      <c r="K30" s="176"/>
      <c r="L30" s="154"/>
      <c r="M30" s="154"/>
      <c r="N30" s="71"/>
      <c r="O30" s="169"/>
      <c r="P30" s="154"/>
    </row>
    <row r="31" spans="2:18" ht="15.75" thickBot="1">
      <c r="C31" s="235" t="s">
        <v>390</v>
      </c>
      <c r="D31" s="236"/>
      <c r="E31" s="237"/>
    </row>
    <row r="32" spans="2:18" ht="15.75" thickBot="1">
      <c r="C32" s="181" t="s">
        <v>417</v>
      </c>
      <c r="D32" s="221">
        <v>4918</v>
      </c>
      <c r="E32" s="179" t="s">
        <v>286</v>
      </c>
    </row>
    <row r="33" spans="3:5">
      <c r="C33" s="181"/>
      <c r="D33" s="71"/>
      <c r="E33" s="179"/>
    </row>
    <row r="34" spans="3:5">
      <c r="C34" s="238" t="s">
        <v>368</v>
      </c>
      <c r="D34" s="172" t="s">
        <v>432</v>
      </c>
      <c r="E34" s="239" t="s">
        <v>433</v>
      </c>
    </row>
    <row r="35" spans="3:5">
      <c r="C35" s="181" t="s">
        <v>365</v>
      </c>
      <c r="D35" s="178">
        <v>4881</v>
      </c>
      <c r="E35" s="240">
        <v>4949</v>
      </c>
    </row>
    <row r="36" spans="3:5">
      <c r="C36" s="181" t="s">
        <v>427</v>
      </c>
      <c r="D36" s="178">
        <v>4862</v>
      </c>
      <c r="E36" s="240">
        <v>5025</v>
      </c>
    </row>
    <row r="37" spans="3:5">
      <c r="C37" s="181" t="s">
        <v>434</v>
      </c>
      <c r="D37" s="178">
        <v>4860</v>
      </c>
      <c r="E37" s="240">
        <v>5115</v>
      </c>
    </row>
    <row r="38" spans="3:5">
      <c r="C38" s="181" t="s">
        <v>406</v>
      </c>
      <c r="D38" s="178">
        <v>4745</v>
      </c>
      <c r="E38" s="240">
        <v>5134</v>
      </c>
    </row>
    <row r="39" spans="3:5">
      <c r="C39" s="181" t="s">
        <v>367</v>
      </c>
      <c r="D39" s="178">
        <v>4618</v>
      </c>
      <c r="E39" s="240">
        <v>5120</v>
      </c>
    </row>
    <row r="40" spans="3:5">
      <c r="C40" s="181" t="s">
        <v>366</v>
      </c>
      <c r="D40" s="178">
        <v>4106</v>
      </c>
      <c r="E40" s="240">
        <v>5306</v>
      </c>
    </row>
    <row r="41" spans="3:5" ht="15.75" thickBot="1">
      <c r="C41" s="182" t="s">
        <v>364</v>
      </c>
      <c r="D41" s="241">
        <v>3360</v>
      </c>
      <c r="E41" s="242">
        <v>5537</v>
      </c>
    </row>
    <row r="53" spans="3:22">
      <c r="J53" s="228"/>
      <c r="K53" s="228"/>
      <c r="L53" s="228"/>
      <c r="M53" s="228"/>
      <c r="N53" s="228"/>
      <c r="O53" s="228"/>
      <c r="P53" s="228"/>
      <c r="Q53" s="228"/>
      <c r="R53" s="228"/>
      <c r="S53" s="228"/>
    </row>
    <row r="54" spans="3:22">
      <c r="J54" s="228"/>
      <c r="K54" s="228"/>
      <c r="L54" s="228"/>
      <c r="M54" s="228"/>
      <c r="N54" s="228"/>
      <c r="O54" s="228"/>
      <c r="P54" s="228"/>
      <c r="Q54" s="228"/>
      <c r="R54" s="228"/>
      <c r="S54" s="228"/>
    </row>
    <row r="55" spans="3:22">
      <c r="J55" s="228"/>
      <c r="K55" s="228"/>
      <c r="L55" s="228"/>
      <c r="M55" s="228"/>
      <c r="N55" s="228"/>
      <c r="O55" s="228"/>
      <c r="P55" s="228"/>
      <c r="Q55" s="228"/>
      <c r="R55" s="228"/>
      <c r="S55" s="228"/>
    </row>
    <row r="56" spans="3:22">
      <c r="J56" s="228"/>
      <c r="K56" s="228"/>
      <c r="L56" s="228"/>
      <c r="M56" s="228"/>
      <c r="N56" s="228"/>
      <c r="O56" s="229"/>
      <c r="P56" s="228"/>
      <c r="Q56" s="228"/>
      <c r="R56" s="228"/>
      <c r="S56" s="228"/>
    </row>
    <row r="57" spans="3:22">
      <c r="J57" s="228"/>
      <c r="K57" s="228"/>
      <c r="L57" s="228"/>
      <c r="M57" s="228"/>
      <c r="N57" s="228"/>
      <c r="O57" s="229"/>
      <c r="P57" s="228"/>
      <c r="Q57" s="228"/>
      <c r="R57" s="228"/>
      <c r="S57" s="228"/>
    </row>
    <row r="58" spans="3:22">
      <c r="J58" s="228"/>
      <c r="K58" s="228"/>
      <c r="L58" s="228"/>
      <c r="M58" s="228"/>
      <c r="N58" s="228"/>
      <c r="O58" s="229"/>
      <c r="P58" s="228"/>
      <c r="Q58" s="228"/>
      <c r="R58" s="228"/>
      <c r="S58" s="228"/>
    </row>
    <row r="59" spans="3:22">
      <c r="J59" s="228"/>
      <c r="K59" s="228"/>
      <c r="L59" s="228"/>
      <c r="M59" s="228"/>
      <c r="N59" s="228"/>
      <c r="O59" s="230"/>
      <c r="P59" s="228"/>
      <c r="Q59" s="228"/>
      <c r="R59" s="228"/>
      <c r="S59" s="228"/>
    </row>
    <row r="60" spans="3:22">
      <c r="N60" s="228"/>
      <c r="O60" s="228"/>
      <c r="P60" s="228"/>
      <c r="Q60" s="228"/>
      <c r="R60" s="228"/>
      <c r="S60" s="231"/>
      <c r="T60" s="228"/>
      <c r="U60" s="228"/>
      <c r="V60" s="228"/>
    </row>
    <row r="61" spans="3:22">
      <c r="N61" s="228"/>
      <c r="O61" s="228"/>
      <c r="P61" s="228"/>
      <c r="Q61" s="228"/>
      <c r="R61" s="228"/>
      <c r="S61" s="230"/>
      <c r="T61" s="228"/>
      <c r="U61" s="228"/>
      <c r="V61" s="228"/>
    </row>
    <row r="62" spans="3:22" s="232" customFormat="1">
      <c r="C62" s="58"/>
      <c r="D62" s="58"/>
      <c r="E62" s="58"/>
      <c r="F62" s="58"/>
      <c r="N62" s="233"/>
      <c r="O62" s="233"/>
      <c r="P62" s="233"/>
      <c r="Q62" s="233"/>
      <c r="R62" s="233"/>
      <c r="S62" s="234"/>
      <c r="T62" s="233"/>
      <c r="U62" s="233"/>
      <c r="V62" s="233"/>
    </row>
    <row r="63" spans="3:22">
      <c r="C63" s="232"/>
      <c r="D63" s="232"/>
      <c r="E63" s="232"/>
      <c r="F63" s="232"/>
      <c r="N63" s="228"/>
      <c r="O63" s="228"/>
      <c r="P63" s="228"/>
      <c r="Q63" s="228"/>
      <c r="R63" s="228"/>
      <c r="S63" s="230"/>
      <c r="T63" s="228"/>
      <c r="U63" s="228"/>
      <c r="V63" s="228"/>
    </row>
    <row r="64" spans="3:22">
      <c r="N64" s="228"/>
      <c r="O64" s="228"/>
      <c r="P64" s="228"/>
      <c r="Q64" s="228"/>
      <c r="R64" s="228"/>
      <c r="S64" s="229"/>
      <c r="T64" s="228"/>
      <c r="U64" s="228"/>
      <c r="V64" s="228"/>
    </row>
    <row r="65" spans="10:22">
      <c r="N65" s="228"/>
      <c r="O65" s="228"/>
      <c r="P65" s="228"/>
      <c r="Q65" s="228"/>
      <c r="R65" s="228"/>
      <c r="S65" s="229"/>
      <c r="T65" s="228"/>
      <c r="U65" s="228"/>
      <c r="V65" s="228"/>
    </row>
    <row r="66" spans="10:22">
      <c r="N66" s="228"/>
      <c r="O66" s="228"/>
      <c r="P66" s="228"/>
      <c r="Q66" s="228"/>
      <c r="R66" s="228"/>
      <c r="S66" s="229"/>
      <c r="T66" s="228"/>
      <c r="U66" s="228"/>
      <c r="V66" s="228"/>
    </row>
    <row r="67" spans="10:22">
      <c r="J67" s="228"/>
      <c r="K67" s="228"/>
      <c r="L67" s="228"/>
      <c r="M67" s="228"/>
      <c r="N67" s="228"/>
      <c r="O67" s="229"/>
      <c r="P67" s="228"/>
      <c r="Q67" s="228"/>
      <c r="R67" s="228"/>
      <c r="S67" s="228"/>
    </row>
    <row r="68" spans="10:22">
      <c r="J68" s="228"/>
      <c r="K68" s="228"/>
      <c r="L68" s="228"/>
      <c r="M68" s="228"/>
      <c r="N68" s="228"/>
      <c r="O68" s="230"/>
      <c r="P68" s="228"/>
      <c r="Q68" s="228"/>
      <c r="R68" s="228"/>
      <c r="S68" s="228"/>
    </row>
    <row r="69" spans="10:22">
      <c r="J69" s="228"/>
      <c r="K69" s="228"/>
      <c r="L69" s="228"/>
      <c r="M69" s="228"/>
      <c r="N69" s="228"/>
      <c r="O69" s="231"/>
      <c r="P69" s="228"/>
      <c r="Q69" s="228"/>
      <c r="R69" s="228"/>
      <c r="S69" s="228"/>
    </row>
    <row r="70" spans="10:22">
      <c r="J70" s="228"/>
      <c r="K70" s="228"/>
      <c r="L70" s="228"/>
      <c r="M70" s="228"/>
      <c r="N70" s="228"/>
      <c r="O70" s="230"/>
      <c r="P70" s="228"/>
      <c r="Q70" s="228"/>
      <c r="R70" s="228"/>
      <c r="S70" s="228"/>
    </row>
    <row r="71" spans="10:22">
      <c r="J71" s="228"/>
      <c r="K71" s="228"/>
      <c r="L71" s="228"/>
      <c r="M71" s="228"/>
      <c r="N71" s="228"/>
      <c r="O71" s="230"/>
      <c r="P71" s="228"/>
      <c r="Q71" s="228"/>
      <c r="R71" s="228"/>
      <c r="S71" s="228"/>
    </row>
    <row r="72" spans="10:22">
      <c r="J72" s="228"/>
      <c r="K72" s="228"/>
      <c r="L72" s="228"/>
      <c r="M72" s="228"/>
      <c r="N72" s="228"/>
      <c r="O72" s="230"/>
      <c r="P72" s="228"/>
      <c r="Q72" s="228"/>
      <c r="R72" s="228"/>
      <c r="S72" s="228"/>
    </row>
    <row r="73" spans="10:22">
      <c r="J73" s="228"/>
      <c r="K73" s="228"/>
      <c r="L73" s="228"/>
      <c r="M73" s="228"/>
      <c r="N73" s="228"/>
      <c r="O73" s="229"/>
      <c r="P73" s="228"/>
      <c r="Q73" s="228"/>
      <c r="R73" s="228"/>
      <c r="S73" s="228"/>
    </row>
    <row r="74" spans="10:22">
      <c r="J74" s="228"/>
      <c r="K74" s="228"/>
      <c r="L74" s="228"/>
      <c r="M74" s="228"/>
      <c r="N74" s="228"/>
      <c r="O74" s="229"/>
      <c r="P74" s="228"/>
      <c r="Q74" s="228"/>
      <c r="R74" s="228"/>
      <c r="S74" s="228"/>
    </row>
    <row r="75" spans="10:22">
      <c r="J75" s="228"/>
      <c r="K75" s="228"/>
      <c r="L75" s="228"/>
      <c r="M75" s="228"/>
      <c r="N75" s="228"/>
      <c r="O75" s="229"/>
      <c r="P75" s="228"/>
      <c r="Q75" s="228"/>
      <c r="R75" s="228"/>
      <c r="S75" s="228"/>
    </row>
    <row r="76" spans="10:22">
      <c r="J76" s="228"/>
      <c r="K76" s="228"/>
      <c r="L76" s="228"/>
      <c r="M76" s="228"/>
      <c r="N76" s="228"/>
      <c r="O76" s="230"/>
      <c r="P76" s="228"/>
      <c r="Q76" s="228"/>
      <c r="R76" s="228"/>
      <c r="S76" s="228"/>
    </row>
    <row r="77" spans="10:22">
      <c r="J77" s="228"/>
      <c r="K77" s="228"/>
      <c r="L77" s="228"/>
      <c r="M77" s="228"/>
      <c r="N77" s="228"/>
      <c r="O77" s="230"/>
      <c r="P77" s="228"/>
      <c r="Q77" s="228"/>
      <c r="R77" s="228"/>
      <c r="S77" s="228"/>
    </row>
    <row r="78" spans="10:22">
      <c r="J78" s="228"/>
      <c r="K78" s="228"/>
      <c r="L78" s="228"/>
      <c r="M78" s="228"/>
      <c r="N78" s="228"/>
      <c r="O78" s="228"/>
      <c r="P78" s="228"/>
      <c r="Q78" s="228"/>
      <c r="R78" s="228"/>
      <c r="S78" s="228"/>
    </row>
    <row r="79" spans="10:22">
      <c r="J79" s="228"/>
      <c r="K79" s="228"/>
      <c r="L79" s="228"/>
      <c r="M79" s="228"/>
      <c r="N79" s="228"/>
      <c r="O79" s="228"/>
      <c r="P79" s="228"/>
      <c r="Q79" s="228"/>
      <c r="R79" s="228"/>
      <c r="S79" s="228"/>
    </row>
    <row r="84" spans="3:6">
      <c r="C84" s="218" t="s">
        <v>368</v>
      </c>
      <c r="D84" s="218" t="s">
        <v>369</v>
      </c>
      <c r="E84" s="218" t="s">
        <v>391</v>
      </c>
      <c r="F84" s="218" t="s">
        <v>370</v>
      </c>
    </row>
    <row r="85" spans="3:6">
      <c r="C85" s="220" t="s">
        <v>364</v>
      </c>
      <c r="E85" s="220" t="s">
        <v>401</v>
      </c>
      <c r="F85" s="220" t="s">
        <v>402</v>
      </c>
    </row>
    <row r="86" spans="3:6">
      <c r="C86" s="220" t="s">
        <v>366</v>
      </c>
      <c r="D86" s="220" t="s">
        <v>398</v>
      </c>
      <c r="E86" s="220" t="s">
        <v>399</v>
      </c>
      <c r="F86" s="220" t="s">
        <v>400</v>
      </c>
    </row>
    <row r="87" spans="3:6" ht="30">
      <c r="C87" s="219" t="s">
        <v>365</v>
      </c>
      <c r="D87" s="225" t="s">
        <v>392</v>
      </c>
      <c r="E87" s="224" t="s">
        <v>393</v>
      </c>
      <c r="F87" s="225" t="s">
        <v>394</v>
      </c>
    </row>
    <row r="88" spans="3:6" ht="60">
      <c r="C88" s="219" t="s">
        <v>367</v>
      </c>
      <c r="D88" s="224" t="s">
        <v>395</v>
      </c>
      <c r="E88" s="224" t="s">
        <v>396</v>
      </c>
      <c r="F88" s="224" t="s">
        <v>397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'Sensitivity Data'!$M$8:$M$10</xm:f>
          </x14:formula1>
          <xm:sqref>E15</xm:sqref>
        </x14:dataValidation>
        <x14:dataValidation type="list" allowBlank="1" showInputMessage="1" showErrorMessage="1">
          <x14:formula1>
            <xm:f>'Sensitivity Data'!$M$12:$M$14</xm:f>
          </x14:formula1>
          <xm:sqref>E16</xm:sqref>
        </x14:dataValidation>
        <x14:dataValidation type="list" allowBlank="1" showInputMessage="1" showErrorMessage="1">
          <x14:formula1>
            <xm:f>'Sensitivity Data'!$M$16:$M$17</xm:f>
          </x14:formula1>
          <xm:sqref>E10</xm:sqref>
        </x14:dataValidation>
        <x14:dataValidation type="list" allowBlank="1" showInputMessage="1" showErrorMessage="1">
          <x14:formula1>
            <xm:f>'Sensitivity Data'!$M$3:$M$5</xm:f>
          </x14:formula1>
          <xm:sqref>E14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310"/>
  <sheetViews>
    <sheetView zoomScale="75" zoomScaleNormal="75" workbookViewId="0">
      <pane xSplit="1" ySplit="23" topLeftCell="B24" activePane="bottomRight" state="frozen"/>
      <selection pane="topRight" activeCell="B1" sqref="B1"/>
      <selection pane="bottomLeft" activeCell="A22" sqref="A22"/>
      <selection pane="bottomRight"/>
    </sheetView>
  </sheetViews>
  <sheetFormatPr defaultColWidth="9.140625" defaultRowHeight="12.75"/>
  <cols>
    <col min="1" max="1" width="23.140625" style="3" customWidth="1"/>
    <col min="2" max="2" width="9.140625" style="3"/>
    <col min="3" max="3" width="11" style="3" bestFit="1" customWidth="1"/>
    <col min="4" max="7" width="10.5703125" style="3" customWidth="1"/>
    <col min="8" max="8" width="12.28515625" style="3" customWidth="1"/>
    <col min="9" max="85" width="10.5703125" style="3" customWidth="1"/>
    <col min="86" max="16384" width="9.140625" style="3"/>
  </cols>
  <sheetData>
    <row r="1" spans="1:40" ht="18.75">
      <c r="A1" s="1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 thickBot="1">
      <c r="B2" s="2"/>
      <c r="C2" s="2"/>
      <c r="D2" s="2"/>
      <c r="E2"/>
      <c r="F2"/>
      <c r="G2"/>
      <c r="H2"/>
      <c r="I2"/>
      <c r="J2"/>
      <c r="K2"/>
      <c r="L2" s="2"/>
      <c r="M2" s="2"/>
      <c r="N2" s="2"/>
      <c r="O2" s="2"/>
      <c r="P2" s="2"/>
      <c r="Q2" s="4"/>
      <c r="R2" s="2"/>
      <c r="S2" s="5"/>
      <c r="T2" s="2"/>
      <c r="U2" s="2"/>
      <c r="V2" s="2"/>
      <c r="W2" s="4"/>
      <c r="X2" s="2"/>
      <c r="Y2" s="2"/>
      <c r="Z2" s="2"/>
      <c r="AA2" s="4"/>
      <c r="AB2" s="2"/>
      <c r="AC2" s="2"/>
      <c r="AE2" s="4"/>
      <c r="AF2" s="2"/>
      <c r="AG2" s="2"/>
      <c r="AH2" s="2"/>
      <c r="AI2" s="2"/>
      <c r="AJ2" s="2"/>
      <c r="AK2" s="4"/>
      <c r="AL2" s="2"/>
      <c r="AM2" s="2"/>
      <c r="AN2" s="2"/>
    </row>
    <row r="3" spans="1:40" ht="15">
      <c r="A3" s="6" t="s">
        <v>0</v>
      </c>
      <c r="B3" s="6"/>
      <c r="C3" s="6"/>
      <c r="D3" s="7"/>
      <c r="E3"/>
      <c r="F3"/>
      <c r="G3" s="302" t="s">
        <v>273</v>
      </c>
      <c r="H3" s="303"/>
      <c r="I3" s="303"/>
      <c r="J3" s="304"/>
      <c r="K3"/>
      <c r="L3" s="7"/>
      <c r="M3" s="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E3" s="2"/>
      <c r="AF3" s="2"/>
      <c r="AG3" s="2"/>
      <c r="AH3" s="7"/>
      <c r="AI3" s="2"/>
      <c r="AJ3" s="2"/>
      <c r="AK3" s="2"/>
      <c r="AL3" s="2"/>
      <c r="AM3" s="2"/>
      <c r="AN3" s="2"/>
    </row>
    <row r="4" spans="1:40" ht="15">
      <c r="B4" s="2" t="s">
        <v>1</v>
      </c>
      <c r="C4" s="2" t="s">
        <v>2</v>
      </c>
      <c r="D4" s="8"/>
      <c r="E4"/>
      <c r="F4"/>
      <c r="G4" s="197" t="s">
        <v>363</v>
      </c>
      <c r="H4" s="31"/>
      <c r="I4" s="32">
        <f>SUMPRODUCT($J$302:$CG$302,$J$19:$CG$19)</f>
        <v>1395.4489630939188</v>
      </c>
      <c r="J4" s="305" t="s">
        <v>286</v>
      </c>
      <c r="O4" s="8"/>
      <c r="P4" s="2"/>
      <c r="Q4" s="9"/>
      <c r="R4" s="10"/>
      <c r="S4" s="9"/>
      <c r="T4" s="9"/>
      <c r="U4" s="10"/>
      <c r="V4" s="2"/>
      <c r="Z4" s="2"/>
      <c r="AE4" s="2"/>
      <c r="AF4" s="11"/>
      <c r="AG4" s="12"/>
      <c r="AH4" s="10"/>
      <c r="AI4" s="2"/>
      <c r="AJ4" s="2"/>
      <c r="AK4" s="2"/>
      <c r="AL4" s="13"/>
      <c r="AM4" s="14"/>
      <c r="AN4" s="2"/>
    </row>
    <row r="5" spans="1:40" ht="15">
      <c r="A5" s="3" t="s">
        <v>3</v>
      </c>
      <c r="B5" s="8">
        <f>'Input and Output'!E4</f>
        <v>0.06</v>
      </c>
      <c r="C5" s="15">
        <f>(1+B5)/(1+B6)-1</f>
        <v>3.9215686274509887E-2</v>
      </c>
      <c r="D5" s="8"/>
      <c r="E5"/>
      <c r="F5"/>
      <c r="G5" s="197" t="s">
        <v>285</v>
      </c>
      <c r="H5" s="31"/>
      <c r="I5" s="32">
        <f>SUMPRODUCT($J$300:$CG$300,$J$19:$CG$19)</f>
        <v>2482.2965491994892</v>
      </c>
      <c r="J5" s="305" t="s">
        <v>286</v>
      </c>
      <c r="K5"/>
      <c r="L5" s="8"/>
      <c r="M5" s="8"/>
      <c r="N5" s="8"/>
      <c r="O5" s="8"/>
      <c r="P5" s="2"/>
      <c r="Q5" s="9"/>
      <c r="R5" s="10"/>
      <c r="S5" s="9"/>
      <c r="T5" s="9"/>
      <c r="U5" s="10"/>
      <c r="V5" s="2"/>
      <c r="Z5" s="2"/>
      <c r="AE5" s="2"/>
      <c r="AF5" s="11"/>
      <c r="AG5" s="12"/>
      <c r="AH5" s="10"/>
      <c r="AI5" s="2"/>
      <c r="AJ5" s="2"/>
      <c r="AK5" s="2"/>
      <c r="AL5" s="2"/>
      <c r="AM5" s="2"/>
      <c r="AN5" s="2"/>
    </row>
    <row r="6" spans="1:40" ht="15">
      <c r="A6" s="17" t="s">
        <v>5</v>
      </c>
      <c r="B6" s="18">
        <f>'Input and Output'!E6</f>
        <v>0.02</v>
      </c>
      <c r="C6" s="2"/>
      <c r="D6" s="2"/>
      <c r="E6"/>
      <c r="F6"/>
      <c r="G6" s="197" t="s">
        <v>385</v>
      </c>
      <c r="H6" s="31"/>
      <c r="I6" s="32">
        <f>SUMPRODUCT($J$305:$CG$305,$J$20:$CG$20)</f>
        <v>102292.63244189652</v>
      </c>
      <c r="J6" s="305"/>
      <c r="K6"/>
      <c r="L6" s="2"/>
      <c r="M6" s="2"/>
      <c r="N6" s="2"/>
      <c r="O6" s="2"/>
      <c r="P6" s="2"/>
      <c r="Q6" s="9"/>
      <c r="R6" s="10"/>
      <c r="S6" s="9"/>
      <c r="T6" s="9"/>
      <c r="U6" s="10"/>
      <c r="V6" s="2"/>
      <c r="W6" s="2"/>
      <c r="X6" s="2"/>
      <c r="Y6" s="2"/>
      <c r="Z6" s="2"/>
      <c r="AE6" s="2"/>
      <c r="AF6" s="10"/>
      <c r="AG6" s="12"/>
      <c r="AH6" s="5"/>
      <c r="AI6" s="2"/>
      <c r="AJ6" s="2"/>
      <c r="AK6" s="2"/>
      <c r="AL6" s="2"/>
      <c r="AM6" s="2"/>
      <c r="AN6" s="2"/>
    </row>
    <row r="7" spans="1:40" s="2" customFormat="1" ht="15.75" thickBot="1">
      <c r="A7" s="2" t="s">
        <v>169</v>
      </c>
      <c r="B7" s="2">
        <f>'Med LF - portfolio costs'!$I$12</f>
        <v>25</v>
      </c>
      <c r="C7" s="2" t="s">
        <v>7</v>
      </c>
      <c r="E7" s="133"/>
      <c r="F7" s="133"/>
      <c r="G7" s="201" t="s">
        <v>382</v>
      </c>
      <c r="H7" s="306"/>
      <c r="I7" s="307">
        <f>SUMPRODUCT($J$303:$CG$303,$J$19:$CG$19)</f>
        <v>-243.48853075859503</v>
      </c>
      <c r="J7" s="308" t="s">
        <v>286</v>
      </c>
      <c r="K7" s="133"/>
      <c r="AF7" s="10"/>
      <c r="AG7" s="19"/>
      <c r="AH7" s="20"/>
      <c r="AM7" s="15"/>
    </row>
    <row r="8" spans="1:40" s="2" customFormat="1" ht="15">
      <c r="A8" s="2" t="s">
        <v>318</v>
      </c>
      <c r="B8" s="2">
        <f>'Med LF - portfolio costs'!$I$9</f>
        <v>15</v>
      </c>
      <c r="C8" s="2" t="s">
        <v>7</v>
      </c>
      <c r="E8" s="133"/>
      <c r="F8" s="133"/>
      <c r="H8" s="133"/>
      <c r="I8" s="133"/>
      <c r="J8" s="133"/>
      <c r="K8" s="133"/>
      <c r="AF8" s="10"/>
      <c r="AG8" s="19"/>
      <c r="AH8" s="20"/>
      <c r="AM8" s="15"/>
    </row>
    <row r="9" spans="1:40" s="2" customFormat="1" ht="15">
      <c r="A9" s="9" t="s">
        <v>326</v>
      </c>
      <c r="B9" s="9">
        <f>'Med LF - portfolio costs'!$I$14</f>
        <v>25</v>
      </c>
      <c r="C9" s="2" t="s">
        <v>7</v>
      </c>
      <c r="E9" s="133"/>
      <c r="F9" s="133"/>
      <c r="G9" s="4"/>
      <c r="H9" s="133"/>
      <c r="I9" s="289"/>
      <c r="J9" s="133"/>
      <c r="K9" s="133"/>
      <c r="AF9" s="10"/>
      <c r="AG9" s="19"/>
      <c r="AH9" s="20"/>
      <c r="AM9" s="15"/>
    </row>
    <row r="10" spans="1:40" s="2" customFormat="1" ht="15">
      <c r="B10" s="21" t="s">
        <v>8</v>
      </c>
      <c r="C10" s="7" t="s">
        <v>9</v>
      </c>
      <c r="E10" s="133"/>
      <c r="F10" s="133"/>
      <c r="K10" s="133"/>
      <c r="AL10" s="13"/>
      <c r="AM10" s="15"/>
    </row>
    <row r="11" spans="1:40" s="2" customFormat="1" ht="15">
      <c r="A11" s="2" t="s">
        <v>10</v>
      </c>
      <c r="B11" s="22">
        <f>'Input and Output'!E8</f>
        <v>3.4299999999999997E-2</v>
      </c>
      <c r="C11" s="8">
        <f>'Input and Output'!E7</f>
        <v>1</v>
      </c>
      <c r="I11" s="290"/>
      <c r="P11" s="9"/>
      <c r="Q11" s="10"/>
      <c r="AH11" s="13"/>
      <c r="AI11" s="15"/>
    </row>
    <row r="12" spans="1:40" s="2" customFormat="1">
      <c r="A12" s="2" t="s">
        <v>11</v>
      </c>
      <c r="B12" s="389">
        <f>'Input and Output'!E11</f>
        <v>8.7499999999999994E-2</v>
      </c>
      <c r="C12" s="8">
        <f>1-C11</f>
        <v>0</v>
      </c>
      <c r="D12" s="9"/>
      <c r="E12" s="9"/>
      <c r="F12" s="9"/>
      <c r="G12" s="9"/>
      <c r="H12" s="9"/>
      <c r="J12" s="9"/>
      <c r="K12" s="9"/>
      <c r="M12" s="9"/>
      <c r="N12" s="9"/>
      <c r="O12" s="9"/>
      <c r="P12" s="9"/>
    </row>
    <row r="13" spans="1:40" s="2" customFormat="1">
      <c r="B13" s="389"/>
      <c r="C13" s="8"/>
      <c r="D13" s="9"/>
      <c r="E13" s="9"/>
      <c r="F13" s="9"/>
      <c r="G13" s="9"/>
      <c r="H13" s="9"/>
      <c r="I13" s="38"/>
      <c r="J13" s="9"/>
      <c r="K13" s="9"/>
      <c r="M13" s="9"/>
      <c r="N13" s="9"/>
      <c r="O13" s="9"/>
      <c r="P13" s="9"/>
    </row>
    <row r="14" spans="1:40" s="2" customFormat="1" ht="15">
      <c r="A14" s="138" t="s">
        <v>343</v>
      </c>
      <c r="B14" s="45">
        <f>'Input and Output'!E12</f>
        <v>1800</v>
      </c>
      <c r="C14" s="8" t="s">
        <v>286</v>
      </c>
      <c r="D14" s="9"/>
      <c r="E14" s="9"/>
      <c r="F14" s="9"/>
      <c r="G14" s="9"/>
      <c r="H14" s="9"/>
      <c r="I14" s="16"/>
      <c r="J14" s="9"/>
      <c r="K14" s="9"/>
      <c r="M14" s="9"/>
      <c r="N14" s="9"/>
      <c r="O14" s="9"/>
      <c r="P14" s="9"/>
    </row>
    <row r="15" spans="1:40" s="2" customFormat="1" ht="15">
      <c r="A15" s="138" t="s">
        <v>344</v>
      </c>
      <c r="B15" s="2">
        <f>'Input and Output'!E13</f>
        <v>30</v>
      </c>
      <c r="C15" s="52" t="s">
        <v>345</v>
      </c>
      <c r="E15" s="9"/>
      <c r="F15" s="9"/>
      <c r="G15" s="9"/>
      <c r="H15" s="9"/>
      <c r="I15" s="290"/>
      <c r="J15" s="9"/>
      <c r="K15" s="9"/>
      <c r="L15" s="9"/>
      <c r="M15" s="9"/>
      <c r="N15" s="9"/>
      <c r="O15" s="9"/>
      <c r="P15" s="9"/>
    </row>
    <row r="16" spans="1:40" s="2" customFormat="1" ht="15">
      <c r="A16" s="138"/>
      <c r="C16" s="5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15" s="2" customFormat="1">
      <c r="A17" s="9" t="s">
        <v>89</v>
      </c>
      <c r="B17" s="9"/>
      <c r="C17" s="9"/>
      <c r="D17" s="9"/>
      <c r="E17" s="9"/>
      <c r="F17" s="9"/>
      <c r="G17" s="9"/>
      <c r="H17" s="9"/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9" t="s">
        <v>17</v>
      </c>
      <c r="O17" s="9" t="s">
        <v>18</v>
      </c>
      <c r="P17" s="9" t="s">
        <v>19</v>
      </c>
      <c r="Q17" s="9" t="s">
        <v>20</v>
      </c>
      <c r="R17" s="9" t="s">
        <v>21</v>
      </c>
      <c r="S17" s="9" t="s">
        <v>22</v>
      </c>
      <c r="T17" s="9" t="s">
        <v>23</v>
      </c>
      <c r="U17" s="9" t="s">
        <v>24</v>
      </c>
      <c r="V17" s="9" t="s">
        <v>25</v>
      </c>
      <c r="W17" s="9" t="s">
        <v>26</v>
      </c>
      <c r="X17" s="9" t="s">
        <v>27</v>
      </c>
      <c r="Y17" s="9" t="s">
        <v>28</v>
      </c>
      <c r="Z17" s="9" t="s">
        <v>29</v>
      </c>
      <c r="AA17" s="9" t="s">
        <v>30</v>
      </c>
      <c r="AB17" s="9" t="s">
        <v>31</v>
      </c>
      <c r="AC17" s="9" t="s">
        <v>32</v>
      </c>
      <c r="AD17" s="9" t="s">
        <v>33</v>
      </c>
      <c r="AE17" s="9" t="s">
        <v>34</v>
      </c>
      <c r="AF17" s="9" t="s">
        <v>35</v>
      </c>
      <c r="AG17" s="9" t="s">
        <v>36</v>
      </c>
      <c r="AH17" s="9" t="s">
        <v>37</v>
      </c>
      <c r="AI17" s="9" t="s">
        <v>38</v>
      </c>
      <c r="AJ17" s="9" t="s">
        <v>39</v>
      </c>
      <c r="AK17" s="9" t="s">
        <v>40</v>
      </c>
      <c r="AL17" s="9" t="s">
        <v>41</v>
      </c>
      <c r="AM17" s="9" t="s">
        <v>42</v>
      </c>
      <c r="AN17" s="9" t="s">
        <v>43</v>
      </c>
      <c r="AO17" s="9" t="s">
        <v>44</v>
      </c>
      <c r="AP17" s="9" t="s">
        <v>45</v>
      </c>
      <c r="AQ17" s="9" t="s">
        <v>46</v>
      </c>
      <c r="AR17" s="9" t="s">
        <v>47</v>
      </c>
      <c r="AS17" s="9" t="s">
        <v>48</v>
      </c>
      <c r="AT17" s="9" t="s">
        <v>49</v>
      </c>
      <c r="AU17" s="9" t="s">
        <v>50</v>
      </c>
      <c r="AV17" s="9" t="s">
        <v>51</v>
      </c>
      <c r="AW17" s="9" t="s">
        <v>52</v>
      </c>
      <c r="AX17" s="9" t="s">
        <v>53</v>
      </c>
      <c r="AY17" s="9" t="s">
        <v>54</v>
      </c>
      <c r="AZ17" s="9" t="s">
        <v>55</v>
      </c>
      <c r="BA17" s="9" t="s">
        <v>56</v>
      </c>
      <c r="BB17" s="9" t="s">
        <v>57</v>
      </c>
      <c r="BC17" s="9" t="s">
        <v>58</v>
      </c>
      <c r="BD17" s="9" t="s">
        <v>59</v>
      </c>
      <c r="BE17" s="9" t="s">
        <v>60</v>
      </c>
      <c r="BF17" s="9" t="s">
        <v>61</v>
      </c>
      <c r="BG17" s="9" t="s">
        <v>62</v>
      </c>
      <c r="BH17" s="9" t="s">
        <v>63</v>
      </c>
      <c r="BI17" s="9" t="s">
        <v>64</v>
      </c>
      <c r="BJ17" s="9" t="s">
        <v>65</v>
      </c>
      <c r="BK17" s="9" t="s">
        <v>66</v>
      </c>
      <c r="BL17" s="9" t="s">
        <v>67</v>
      </c>
      <c r="BM17" s="9" t="s">
        <v>68</v>
      </c>
      <c r="BN17" s="9" t="s">
        <v>69</v>
      </c>
      <c r="BO17" s="9" t="s">
        <v>70</v>
      </c>
      <c r="BP17" s="9" t="s">
        <v>71</v>
      </c>
      <c r="BQ17" s="9" t="s">
        <v>72</v>
      </c>
      <c r="BR17" s="9" t="s">
        <v>73</v>
      </c>
      <c r="BS17" s="9" t="s">
        <v>74</v>
      </c>
      <c r="BT17" s="9" t="s">
        <v>75</v>
      </c>
      <c r="BU17" s="9" t="s">
        <v>76</v>
      </c>
      <c r="BV17" s="9" t="s">
        <v>77</v>
      </c>
      <c r="BW17" s="9" t="s">
        <v>78</v>
      </c>
      <c r="BX17" s="9" t="s">
        <v>79</v>
      </c>
      <c r="BY17" s="9" t="s">
        <v>80</v>
      </c>
      <c r="BZ17" s="9" t="s">
        <v>81</v>
      </c>
      <c r="CA17" s="9" t="s">
        <v>82</v>
      </c>
      <c r="CB17" s="9" t="s">
        <v>83</v>
      </c>
      <c r="CC17" s="9" t="s">
        <v>84</v>
      </c>
      <c r="CD17" s="9" t="s">
        <v>85</v>
      </c>
      <c r="CE17" s="9" t="s">
        <v>86</v>
      </c>
      <c r="CF17" s="9" t="s">
        <v>87</v>
      </c>
      <c r="CG17" s="9" t="s">
        <v>88</v>
      </c>
    </row>
    <row r="18" spans="1:115" s="2" customFormat="1">
      <c r="A18" s="9" t="s">
        <v>90</v>
      </c>
      <c r="I18" s="2">
        <v>0</v>
      </c>
      <c r="J18" s="2">
        <f t="shared" ref="J18:BP18" si="0">+I18+1</f>
        <v>1</v>
      </c>
      <c r="K18" s="2">
        <f t="shared" si="0"/>
        <v>2</v>
      </c>
      <c r="L18" s="2">
        <f t="shared" si="0"/>
        <v>3</v>
      </c>
      <c r="M18" s="2">
        <f t="shared" si="0"/>
        <v>4</v>
      </c>
      <c r="N18" s="2">
        <f t="shared" si="0"/>
        <v>5</v>
      </c>
      <c r="O18" s="2">
        <f t="shared" si="0"/>
        <v>6</v>
      </c>
      <c r="P18" s="2">
        <f t="shared" si="0"/>
        <v>7</v>
      </c>
      <c r="Q18" s="2">
        <f t="shared" si="0"/>
        <v>8</v>
      </c>
      <c r="R18" s="2">
        <f t="shared" si="0"/>
        <v>9</v>
      </c>
      <c r="S18" s="2">
        <f t="shared" si="0"/>
        <v>10</v>
      </c>
      <c r="T18" s="2">
        <f t="shared" si="0"/>
        <v>11</v>
      </c>
      <c r="U18" s="2">
        <f t="shared" si="0"/>
        <v>12</v>
      </c>
      <c r="V18" s="2">
        <f t="shared" si="0"/>
        <v>13</v>
      </c>
      <c r="W18" s="2">
        <f t="shared" si="0"/>
        <v>14</v>
      </c>
      <c r="X18" s="2">
        <f t="shared" si="0"/>
        <v>15</v>
      </c>
      <c r="Y18" s="2">
        <f t="shared" si="0"/>
        <v>16</v>
      </c>
      <c r="Z18" s="2">
        <f t="shared" si="0"/>
        <v>17</v>
      </c>
      <c r="AA18" s="2">
        <f t="shared" si="0"/>
        <v>18</v>
      </c>
      <c r="AB18" s="2">
        <f t="shared" si="0"/>
        <v>19</v>
      </c>
      <c r="AC18" s="2">
        <f t="shared" si="0"/>
        <v>20</v>
      </c>
      <c r="AD18" s="2">
        <f t="shared" si="0"/>
        <v>21</v>
      </c>
      <c r="AE18" s="2">
        <f t="shared" si="0"/>
        <v>22</v>
      </c>
      <c r="AF18" s="2">
        <f t="shared" si="0"/>
        <v>23</v>
      </c>
      <c r="AG18" s="2">
        <f t="shared" si="0"/>
        <v>24</v>
      </c>
      <c r="AH18" s="2">
        <f t="shared" si="0"/>
        <v>25</v>
      </c>
      <c r="AI18" s="2">
        <f t="shared" si="0"/>
        <v>26</v>
      </c>
      <c r="AJ18" s="2">
        <f t="shared" si="0"/>
        <v>27</v>
      </c>
      <c r="AK18" s="2">
        <f t="shared" si="0"/>
        <v>28</v>
      </c>
      <c r="AL18" s="2">
        <f t="shared" si="0"/>
        <v>29</v>
      </c>
      <c r="AM18" s="2">
        <f t="shared" si="0"/>
        <v>30</v>
      </c>
      <c r="AN18" s="2">
        <f t="shared" si="0"/>
        <v>31</v>
      </c>
      <c r="AO18" s="2">
        <f t="shared" si="0"/>
        <v>32</v>
      </c>
      <c r="AP18" s="2">
        <f t="shared" si="0"/>
        <v>33</v>
      </c>
      <c r="AQ18" s="2">
        <f t="shared" si="0"/>
        <v>34</v>
      </c>
      <c r="AR18" s="2">
        <f t="shared" si="0"/>
        <v>35</v>
      </c>
      <c r="AS18" s="2">
        <f t="shared" si="0"/>
        <v>36</v>
      </c>
      <c r="AT18" s="2">
        <f t="shared" si="0"/>
        <v>37</v>
      </c>
      <c r="AU18" s="2">
        <f t="shared" si="0"/>
        <v>38</v>
      </c>
      <c r="AV18" s="2">
        <f t="shared" si="0"/>
        <v>39</v>
      </c>
      <c r="AW18" s="2">
        <f t="shared" si="0"/>
        <v>40</v>
      </c>
      <c r="AX18" s="2">
        <f t="shared" si="0"/>
        <v>41</v>
      </c>
      <c r="AY18" s="2">
        <f t="shared" si="0"/>
        <v>42</v>
      </c>
      <c r="AZ18" s="2">
        <f t="shared" si="0"/>
        <v>43</v>
      </c>
      <c r="BA18" s="2">
        <f t="shared" si="0"/>
        <v>44</v>
      </c>
      <c r="BB18" s="2">
        <f t="shared" si="0"/>
        <v>45</v>
      </c>
      <c r="BC18" s="2">
        <f t="shared" si="0"/>
        <v>46</v>
      </c>
      <c r="BD18" s="2">
        <f t="shared" si="0"/>
        <v>47</v>
      </c>
      <c r="BE18" s="2">
        <f t="shared" si="0"/>
        <v>48</v>
      </c>
      <c r="BF18" s="2">
        <f t="shared" si="0"/>
        <v>49</v>
      </c>
      <c r="BG18" s="2">
        <f t="shared" si="0"/>
        <v>50</v>
      </c>
      <c r="BH18" s="2">
        <f t="shared" si="0"/>
        <v>51</v>
      </c>
      <c r="BI18" s="2">
        <f t="shared" si="0"/>
        <v>52</v>
      </c>
      <c r="BJ18" s="2">
        <f t="shared" si="0"/>
        <v>53</v>
      </c>
      <c r="BK18" s="2">
        <f t="shared" si="0"/>
        <v>54</v>
      </c>
      <c r="BL18" s="2">
        <f t="shared" si="0"/>
        <v>55</v>
      </c>
      <c r="BM18" s="2">
        <f t="shared" si="0"/>
        <v>56</v>
      </c>
      <c r="BN18" s="2">
        <f t="shared" si="0"/>
        <v>57</v>
      </c>
      <c r="BO18" s="2">
        <f t="shared" si="0"/>
        <v>58</v>
      </c>
      <c r="BP18" s="2">
        <f t="shared" si="0"/>
        <v>59</v>
      </c>
      <c r="BQ18" s="2">
        <f t="shared" ref="BQ18:CC18" si="1">+BP18+1</f>
        <v>60</v>
      </c>
      <c r="BR18" s="2">
        <f t="shared" si="1"/>
        <v>61</v>
      </c>
      <c r="BS18" s="2">
        <f t="shared" si="1"/>
        <v>62</v>
      </c>
      <c r="BT18" s="2">
        <f t="shared" si="1"/>
        <v>63</v>
      </c>
      <c r="BU18" s="2">
        <f t="shared" si="1"/>
        <v>64</v>
      </c>
      <c r="BV18" s="2">
        <f t="shared" si="1"/>
        <v>65</v>
      </c>
      <c r="BW18" s="2">
        <f t="shared" si="1"/>
        <v>66</v>
      </c>
      <c r="BX18" s="2">
        <f t="shared" si="1"/>
        <v>67</v>
      </c>
      <c r="BY18" s="2">
        <f t="shared" si="1"/>
        <v>68</v>
      </c>
      <c r="BZ18" s="2">
        <f t="shared" si="1"/>
        <v>69</v>
      </c>
      <c r="CA18" s="2">
        <f t="shared" si="1"/>
        <v>70</v>
      </c>
      <c r="CB18" s="2">
        <f t="shared" si="1"/>
        <v>71</v>
      </c>
      <c r="CC18" s="2">
        <f t="shared" si="1"/>
        <v>72</v>
      </c>
      <c r="CD18" s="2">
        <f t="shared" ref="CD18:CG18" si="2">+CC18+1</f>
        <v>73</v>
      </c>
      <c r="CE18" s="2">
        <f t="shared" si="2"/>
        <v>74</v>
      </c>
      <c r="CF18" s="2">
        <f t="shared" si="2"/>
        <v>75</v>
      </c>
      <c r="CG18" s="2">
        <f t="shared" si="2"/>
        <v>76</v>
      </c>
    </row>
    <row r="19" spans="1:115" s="2" customFormat="1" ht="15">
      <c r="A19" s="9" t="s">
        <v>91</v>
      </c>
      <c r="C19" s="12"/>
      <c r="D19" s="12"/>
      <c r="E19" s="12"/>
      <c r="F19" s="12"/>
      <c r="G19" s="12"/>
      <c r="H19" s="12"/>
      <c r="I19" s="12">
        <v>1</v>
      </c>
      <c r="J19" s="12">
        <f t="shared" ref="J19:AI19" si="3">1/(1+$B$5)^J18</f>
        <v>0.94339622641509424</v>
      </c>
      <c r="K19" s="12">
        <f t="shared" si="3"/>
        <v>0.88999644001423983</v>
      </c>
      <c r="L19" s="12">
        <f t="shared" si="3"/>
        <v>0.8396192830323016</v>
      </c>
      <c r="M19" s="12">
        <f t="shared" si="3"/>
        <v>0.79209366323802044</v>
      </c>
      <c r="N19" s="12">
        <f t="shared" si="3"/>
        <v>0.74725817286605689</v>
      </c>
      <c r="O19" s="12">
        <f t="shared" si="3"/>
        <v>0.70496054043967626</v>
      </c>
      <c r="P19" s="12">
        <f t="shared" si="3"/>
        <v>0.66505711362233599</v>
      </c>
      <c r="Q19" s="12">
        <f t="shared" si="3"/>
        <v>0.62741237134182648</v>
      </c>
      <c r="R19" s="12">
        <f t="shared" si="3"/>
        <v>0.59189846353002495</v>
      </c>
      <c r="S19" s="12">
        <f t="shared" si="3"/>
        <v>0.55839477691511785</v>
      </c>
      <c r="T19" s="12">
        <f t="shared" si="3"/>
        <v>0.52678752539162055</v>
      </c>
      <c r="U19" s="12">
        <f t="shared" si="3"/>
        <v>0.4969693635770005</v>
      </c>
      <c r="V19" s="12">
        <f t="shared" si="3"/>
        <v>0.46883902224245327</v>
      </c>
      <c r="W19" s="12">
        <f t="shared" si="3"/>
        <v>0.44230096437967292</v>
      </c>
      <c r="X19" s="12">
        <f t="shared" si="3"/>
        <v>0.41726506073554037</v>
      </c>
      <c r="Y19" s="12">
        <f t="shared" si="3"/>
        <v>0.39364628371277405</v>
      </c>
      <c r="Z19" s="12">
        <f t="shared" si="3"/>
        <v>0.37136441859695657</v>
      </c>
      <c r="AA19" s="12">
        <f t="shared" si="3"/>
        <v>0.35034379112920433</v>
      </c>
      <c r="AB19" s="12">
        <f t="shared" si="3"/>
        <v>0.3305130104992493</v>
      </c>
      <c r="AC19" s="12">
        <f t="shared" si="3"/>
        <v>0.31180472688608429</v>
      </c>
      <c r="AD19" s="12">
        <f t="shared" si="3"/>
        <v>0.29415540272272095</v>
      </c>
      <c r="AE19" s="12">
        <f t="shared" si="3"/>
        <v>0.27750509690822728</v>
      </c>
      <c r="AF19" s="12">
        <f t="shared" si="3"/>
        <v>0.26179726123417668</v>
      </c>
      <c r="AG19" s="12">
        <f t="shared" si="3"/>
        <v>0.24697854833412897</v>
      </c>
      <c r="AH19" s="12">
        <f t="shared" si="3"/>
        <v>0.23299863050389524</v>
      </c>
      <c r="AI19" s="12">
        <f t="shared" si="3"/>
        <v>0.21981002877725966</v>
      </c>
      <c r="AJ19" s="12">
        <f t="shared" ref="AJ19:BO19" si="4">1/(1+$B$5)^AJ18</f>
        <v>0.20736795167666003</v>
      </c>
      <c r="AK19" s="12">
        <f t="shared" si="4"/>
        <v>0.1956301430911887</v>
      </c>
      <c r="AL19" s="12">
        <f t="shared" si="4"/>
        <v>0.18455673876527234</v>
      </c>
      <c r="AM19" s="12">
        <f t="shared" si="4"/>
        <v>0.17411013091063426</v>
      </c>
      <c r="AN19" s="12">
        <f t="shared" si="4"/>
        <v>0.16425484048173042</v>
      </c>
      <c r="AO19" s="12">
        <f t="shared" si="4"/>
        <v>0.15495739668087777</v>
      </c>
      <c r="AP19" s="12">
        <f t="shared" si="4"/>
        <v>0.14618622328384695</v>
      </c>
      <c r="AQ19" s="12">
        <f t="shared" si="4"/>
        <v>0.1379115313998556</v>
      </c>
      <c r="AR19" s="12">
        <f t="shared" si="4"/>
        <v>0.13010521830175056</v>
      </c>
      <c r="AS19" s="12">
        <f t="shared" si="4"/>
        <v>0.12274077198278353</v>
      </c>
      <c r="AT19" s="12">
        <f t="shared" si="4"/>
        <v>0.11579318111583352</v>
      </c>
      <c r="AU19" s="12">
        <f t="shared" si="4"/>
        <v>0.10923885010927689</v>
      </c>
      <c r="AV19" s="12">
        <f t="shared" si="4"/>
        <v>0.10305551897101592</v>
      </c>
      <c r="AW19" s="12">
        <f t="shared" si="4"/>
        <v>9.7222187708505589E-2</v>
      </c>
      <c r="AX19" s="12">
        <f t="shared" si="4"/>
        <v>9.171904500802415E-2</v>
      </c>
      <c r="AY19" s="12">
        <f t="shared" si="4"/>
        <v>8.6527400950966171E-2</v>
      </c>
      <c r="AZ19" s="12">
        <f t="shared" si="4"/>
        <v>8.162962353864732E-2</v>
      </c>
      <c r="BA19" s="12">
        <f t="shared" si="4"/>
        <v>7.7009078810044637E-2</v>
      </c>
      <c r="BB19" s="12">
        <f t="shared" si="4"/>
        <v>7.2650074349098717E-2</v>
      </c>
      <c r="BC19" s="12">
        <f t="shared" si="4"/>
        <v>6.8537805989715761E-2</v>
      </c>
      <c r="BD19" s="12">
        <f t="shared" si="4"/>
        <v>6.465830753746768E-2</v>
      </c>
      <c r="BE19" s="12">
        <f t="shared" si="4"/>
        <v>6.0998403337233678E-2</v>
      </c>
      <c r="BF19" s="12">
        <f t="shared" si="4"/>
        <v>5.7545663525692139E-2</v>
      </c>
      <c r="BG19" s="12">
        <f t="shared" si="4"/>
        <v>5.4288361816690701E-2</v>
      </c>
      <c r="BH19" s="12">
        <f t="shared" si="4"/>
        <v>5.12154356761233E-2</v>
      </c>
      <c r="BI19" s="12">
        <f t="shared" si="4"/>
        <v>4.8316448751059712E-2</v>
      </c>
      <c r="BJ19" s="12">
        <f t="shared" si="4"/>
        <v>4.5581555425528025E-2</v>
      </c>
      <c r="BK19" s="12">
        <f t="shared" si="4"/>
        <v>4.3001467382573606E-2</v>
      </c>
      <c r="BL19" s="12">
        <f t="shared" si="4"/>
        <v>4.0567422059031695E-2</v>
      </c>
      <c r="BM19" s="12">
        <f t="shared" si="4"/>
        <v>3.827115288587897E-2</v>
      </c>
      <c r="BN19" s="12">
        <f t="shared" si="4"/>
        <v>3.6104861213093364E-2</v>
      </c>
      <c r="BO19" s="12">
        <f t="shared" si="4"/>
        <v>3.406118982367299E-2</v>
      </c>
      <c r="BP19" s="12">
        <f t="shared" ref="BP19:CG19" si="5">1/(1+$B$5)^BP18</f>
        <v>3.21331979468613E-2</v>
      </c>
      <c r="BQ19" s="12">
        <f t="shared" si="5"/>
        <v>3.0314337685718208E-2</v>
      </c>
      <c r="BR19" s="12">
        <f t="shared" si="5"/>
        <v>2.8598431778979437E-2</v>
      </c>
      <c r="BS19" s="12">
        <f t="shared" si="5"/>
        <v>2.6979652621678712E-2</v>
      </c>
      <c r="BT19" s="12">
        <f t="shared" si="5"/>
        <v>2.5452502473281798E-2</v>
      </c>
      <c r="BU19" s="12">
        <f t="shared" si="5"/>
        <v>2.4011794786114912E-2</v>
      </c>
      <c r="BV19" s="12">
        <f t="shared" si="5"/>
        <v>2.2652636590674444E-2</v>
      </c>
      <c r="BW19" s="12">
        <f t="shared" si="5"/>
        <v>2.1370411877994759E-2</v>
      </c>
      <c r="BX19" s="12">
        <f t="shared" si="5"/>
        <v>2.0160765922636562E-2</v>
      </c>
      <c r="BY19" s="12">
        <f t="shared" si="5"/>
        <v>1.9019590493053358E-2</v>
      </c>
      <c r="BZ19" s="12">
        <f t="shared" si="5"/>
        <v>1.7943009899106941E-2</v>
      </c>
      <c r="CA19" s="12">
        <f t="shared" si="5"/>
        <v>1.692736782934617E-2</v>
      </c>
      <c r="CB19" s="12">
        <f t="shared" si="5"/>
        <v>1.5969214933345442E-2</v>
      </c>
      <c r="CC19" s="12">
        <f t="shared" si="5"/>
        <v>1.5065297106929661E-2</v>
      </c>
      <c r="CD19" s="12">
        <f t="shared" si="5"/>
        <v>1.4212544440499682E-2</v>
      </c>
      <c r="CE19" s="12">
        <f t="shared" si="5"/>
        <v>1.3408060792924227E-2</v>
      </c>
      <c r="CF19" s="12">
        <f t="shared" si="5"/>
        <v>1.2649113955588891E-2</v>
      </c>
      <c r="CG19" s="12">
        <f t="shared" si="5"/>
        <v>1.1933126373197067E-2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</row>
    <row r="20" spans="1:115" s="2" customFormat="1" ht="15">
      <c r="A20" s="9" t="s">
        <v>92</v>
      </c>
      <c r="C20" s="12"/>
      <c r="D20" s="12"/>
      <c r="E20" s="12"/>
      <c r="F20" s="12"/>
      <c r="G20" s="12"/>
      <c r="H20" s="12"/>
      <c r="I20" s="12">
        <v>1</v>
      </c>
      <c r="J20" s="12">
        <f t="shared" ref="J20:AI20" si="6">1/(1+$C$5)^J18</f>
        <v>0.96226415094339612</v>
      </c>
      <c r="K20" s="12">
        <f t="shared" si="6"/>
        <v>0.92595229619081498</v>
      </c>
      <c r="L20" s="12">
        <f t="shared" si="6"/>
        <v>0.89101070010814276</v>
      </c>
      <c r="M20" s="12">
        <f t="shared" si="6"/>
        <v>0.85738765482104295</v>
      </c>
      <c r="N20" s="12">
        <f t="shared" si="6"/>
        <v>0.82503340369572042</v>
      </c>
      <c r="O20" s="12">
        <f t="shared" si="6"/>
        <v>0.79390006770720267</v>
      </c>
      <c r="P20" s="12">
        <f t="shared" si="6"/>
        <v>0.76394157458617606</v>
      </c>
      <c r="Q20" s="12">
        <f t="shared" si="6"/>
        <v>0.73511359063952786</v>
      </c>
      <c r="R20" s="12">
        <f t="shared" si="6"/>
        <v>0.70737345514369665</v>
      </c>
      <c r="S20" s="12">
        <f t="shared" si="6"/>
        <v>0.68068011721374566</v>
      </c>
      <c r="T20" s="12">
        <f t="shared" si="6"/>
        <v>0.65499407505473639</v>
      </c>
      <c r="U20" s="12">
        <f t="shared" si="6"/>
        <v>0.63027731750550098</v>
      </c>
      <c r="V20" s="12">
        <f t="shared" si="6"/>
        <v>0.60649326778831214</v>
      </c>
      <c r="W20" s="12">
        <f t="shared" si="6"/>
        <v>0.58360672938120595</v>
      </c>
      <c r="X20" s="12">
        <f t="shared" si="6"/>
        <v>0.56158383393285849</v>
      </c>
      <c r="Y20" s="12">
        <f t="shared" si="6"/>
        <v>0.54039199114293934</v>
      </c>
      <c r="Z20" s="12">
        <f t="shared" si="6"/>
        <v>0.5199998405337718</v>
      </c>
      <c r="AA20" s="12">
        <f t="shared" si="6"/>
        <v>0.50037720504193128</v>
      </c>
      <c r="AB20" s="12">
        <f t="shared" si="6"/>
        <v>0.48149504636110363</v>
      </c>
      <c r="AC20" s="12">
        <f t="shared" si="6"/>
        <v>0.4633254219701185</v>
      </c>
      <c r="AD20" s="12">
        <f t="shared" si="6"/>
        <v>0.4458414437825669</v>
      </c>
      <c r="AE20" s="12">
        <f t="shared" si="6"/>
        <v>0.42901723835680955</v>
      </c>
      <c r="AF20" s="12">
        <f t="shared" si="6"/>
        <v>0.41282790860749596</v>
      </c>
      <c r="AG20" s="12">
        <f t="shared" si="6"/>
        <v>0.39724949696193002</v>
      </c>
      <c r="AH20" s="12">
        <f t="shared" si="6"/>
        <v>0.3822589499067629</v>
      </c>
      <c r="AI20" s="12">
        <f t="shared" si="6"/>
        <v>0.36783408387254529</v>
      </c>
      <c r="AJ20" s="12">
        <f t="shared" ref="AJ20:BO20" si="7">1/(1+$C$5)^AJ18</f>
        <v>0.35395355240565679</v>
      </c>
      <c r="AK20" s="12">
        <f t="shared" si="7"/>
        <v>0.34059681457902824</v>
      </c>
      <c r="AL20" s="12">
        <f t="shared" si="7"/>
        <v>0.32774410459491393</v>
      </c>
      <c r="AM20" s="12">
        <f t="shared" si="7"/>
        <v>0.31537640253472843</v>
      </c>
      <c r="AN20" s="12">
        <f t="shared" si="7"/>
        <v>0.30347540621266322</v>
      </c>
      <c r="AO20" s="12">
        <f t="shared" si="7"/>
        <v>0.29202350409143057</v>
      </c>
      <c r="AP20" s="12">
        <f t="shared" si="7"/>
        <v>0.28100374922005583</v>
      </c>
      <c r="AQ20" s="12">
        <f t="shared" si="7"/>
        <v>0.27039983415514801</v>
      </c>
      <c r="AR20" s="12">
        <f t="shared" si="7"/>
        <v>0.26019606682853863</v>
      </c>
      <c r="AS20" s="12">
        <f t="shared" si="7"/>
        <v>0.25037734732557493</v>
      </c>
      <c r="AT20" s="12">
        <f t="shared" si="7"/>
        <v>0.2409291455397041</v>
      </c>
      <c r="AU20" s="12">
        <f t="shared" si="7"/>
        <v>0.23183747967028132</v>
      </c>
      <c r="AV20" s="12">
        <f t="shared" si="7"/>
        <v>0.22308889553178013</v>
      </c>
      <c r="AW20" s="12">
        <f t="shared" si="7"/>
        <v>0.2146704466437884</v>
      </c>
      <c r="AX20" s="12">
        <f t="shared" si="7"/>
        <v>0.20656967507232465</v>
      </c>
      <c r="AY20" s="12">
        <f t="shared" si="7"/>
        <v>0.1987745929941237</v>
      </c>
      <c r="AZ20" s="12">
        <f t="shared" si="7"/>
        <v>0.19127366495660958</v>
      </c>
      <c r="BA20" s="12">
        <f t="shared" si="7"/>
        <v>0.18405579080730355</v>
      </c>
      <c r="BB20" s="12">
        <f t="shared" si="7"/>
        <v>0.1771102892674053</v>
      </c>
      <c r="BC20" s="12">
        <f t="shared" si="7"/>
        <v>0.17042688212523902</v>
      </c>
      <c r="BD20" s="12">
        <f t="shared" si="7"/>
        <v>0.1639956790261734</v>
      </c>
      <c r="BE20" s="12">
        <f t="shared" si="7"/>
        <v>0.15780716283650648</v>
      </c>
      <c r="BF20" s="12">
        <f t="shared" si="7"/>
        <v>0.15185217555965716</v>
      </c>
      <c r="BG20" s="12">
        <f t="shared" si="7"/>
        <v>0.14612190478382101</v>
      </c>
      <c r="BH20" s="12">
        <f t="shared" si="7"/>
        <v>0.1406078706410353</v>
      </c>
      <c r="BI20" s="12">
        <f t="shared" si="7"/>
        <v>0.13530191325835469</v>
      </c>
      <c r="BJ20" s="12">
        <f t="shared" si="7"/>
        <v>0.13019618068256775</v>
      </c>
      <c r="BK20" s="12">
        <f t="shared" si="7"/>
        <v>0.12528311726058403</v>
      </c>
      <c r="BL20" s="12">
        <f t="shared" si="7"/>
        <v>0.12055545245829782</v>
      </c>
      <c r="BM20" s="12">
        <f t="shared" si="7"/>
        <v>0.11600619010138091</v>
      </c>
      <c r="BN20" s="12">
        <f t="shared" si="7"/>
        <v>0.11162859802208352</v>
      </c>
      <c r="BO20" s="12">
        <f t="shared" si="7"/>
        <v>0.10741619809672186</v>
      </c>
      <c r="BP20" s="12">
        <f t="shared" ref="BP20:CG20" si="8">1/(1+$C$5)^BP18</f>
        <v>0.1033627566591097</v>
      </c>
      <c r="BQ20" s="12">
        <f t="shared" si="8"/>
        <v>9.9462275275747081E-2</v>
      </c>
      <c r="BR20" s="12">
        <f t="shared" si="8"/>
        <v>9.5708981869115098E-2</v>
      </c>
      <c r="BS20" s="12">
        <f t="shared" si="8"/>
        <v>9.2097322175940924E-2</v>
      </c>
      <c r="BT20" s="12">
        <f t="shared" si="8"/>
        <v>8.8621951527792217E-2</v>
      </c>
      <c r="BU20" s="12">
        <f t="shared" si="8"/>
        <v>8.5277726941837773E-2</v>
      </c>
      <c r="BV20" s="12">
        <f t="shared" si="8"/>
        <v>8.2059699510070305E-2</v>
      </c>
      <c r="BW20" s="12">
        <f t="shared" si="8"/>
        <v>7.8963107075728012E-2</v>
      </c>
      <c r="BX20" s="12">
        <f t="shared" si="8"/>
        <v>7.5983367186077899E-2</v>
      </c>
      <c r="BY20" s="12">
        <f t="shared" si="8"/>
        <v>7.3116070311131556E-2</v>
      </c>
      <c r="BZ20" s="12">
        <f t="shared" si="8"/>
        <v>7.0356973318258659E-2</v>
      </c>
      <c r="CA20" s="12">
        <f t="shared" si="8"/>
        <v>6.7701993193041349E-2</v>
      </c>
      <c r="CB20" s="12">
        <f t="shared" si="8"/>
        <v>6.514720099707752E-2</v>
      </c>
      <c r="CC20" s="12">
        <f t="shared" si="8"/>
        <v>6.2688816053791563E-2</v>
      </c>
      <c r="CD20" s="12">
        <f t="shared" si="8"/>
        <v>6.0323200353648493E-2</v>
      </c>
      <c r="CE20" s="12">
        <f t="shared" si="8"/>
        <v>5.8046853170491935E-2</v>
      </c>
      <c r="CF20" s="12">
        <f t="shared" si="8"/>
        <v>5.5856405881039406E-2</v>
      </c>
      <c r="CG20" s="12">
        <f t="shared" si="8"/>
        <v>5.3748616979868095E-2</v>
      </c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</row>
    <row r="21" spans="1:115" s="2" customFormat="1" ht="15">
      <c r="A21" s="9" t="s">
        <v>254</v>
      </c>
      <c r="C21" s="12"/>
      <c r="D21" s="12"/>
      <c r="E21" s="12"/>
      <c r="F21" s="12"/>
      <c r="G21" s="12"/>
      <c r="H21" s="12"/>
      <c r="I21" s="12">
        <v>1</v>
      </c>
      <c r="J21" s="12">
        <f t="shared" ref="J21:AO21" si="9">(1+$B$6)^J18</f>
        <v>1.02</v>
      </c>
      <c r="K21" s="12">
        <f t="shared" si="9"/>
        <v>1.0404</v>
      </c>
      <c r="L21" s="12">
        <f t="shared" si="9"/>
        <v>1.0612079999999999</v>
      </c>
      <c r="M21" s="12">
        <f t="shared" si="9"/>
        <v>1.08243216</v>
      </c>
      <c r="N21" s="12">
        <f t="shared" si="9"/>
        <v>1.1040808032</v>
      </c>
      <c r="O21" s="12">
        <f t="shared" si="9"/>
        <v>1.1261624192640001</v>
      </c>
      <c r="P21" s="12">
        <f t="shared" si="9"/>
        <v>1.1486856676492798</v>
      </c>
      <c r="Q21" s="12">
        <f t="shared" si="9"/>
        <v>1.1716593810022655</v>
      </c>
      <c r="R21" s="12">
        <f t="shared" si="9"/>
        <v>1.1950925686223108</v>
      </c>
      <c r="S21" s="12">
        <f t="shared" si="9"/>
        <v>1.2189944199947571</v>
      </c>
      <c r="T21" s="12">
        <f t="shared" si="9"/>
        <v>1.243374308394652</v>
      </c>
      <c r="U21" s="12">
        <f t="shared" si="9"/>
        <v>1.2682417945625453</v>
      </c>
      <c r="V21" s="12">
        <f t="shared" si="9"/>
        <v>1.2936066304537961</v>
      </c>
      <c r="W21" s="12">
        <f t="shared" si="9"/>
        <v>1.3194787630628722</v>
      </c>
      <c r="X21" s="12">
        <f t="shared" si="9"/>
        <v>1.3458683383241292</v>
      </c>
      <c r="Y21" s="12">
        <f t="shared" si="9"/>
        <v>1.372785705090612</v>
      </c>
      <c r="Z21" s="12">
        <f t="shared" si="9"/>
        <v>1.4002414191924244</v>
      </c>
      <c r="AA21" s="12">
        <f t="shared" si="9"/>
        <v>1.4282462475762727</v>
      </c>
      <c r="AB21" s="12">
        <f t="shared" si="9"/>
        <v>1.4568111725277981</v>
      </c>
      <c r="AC21" s="12">
        <f t="shared" si="9"/>
        <v>1.4859473959783542</v>
      </c>
      <c r="AD21" s="12">
        <f t="shared" si="9"/>
        <v>1.5156663438979212</v>
      </c>
      <c r="AE21" s="12">
        <f t="shared" si="9"/>
        <v>1.5459796707758797</v>
      </c>
      <c r="AF21" s="12">
        <f t="shared" si="9"/>
        <v>1.576899264191397</v>
      </c>
      <c r="AG21" s="12">
        <f t="shared" si="9"/>
        <v>1.608437249475225</v>
      </c>
      <c r="AH21" s="12">
        <f t="shared" si="9"/>
        <v>1.6406059944647295</v>
      </c>
      <c r="AI21" s="12">
        <f t="shared" si="9"/>
        <v>1.6734181143540243</v>
      </c>
      <c r="AJ21" s="12">
        <f t="shared" si="9"/>
        <v>1.7068864766411045</v>
      </c>
      <c r="AK21" s="12">
        <f t="shared" si="9"/>
        <v>1.7410242061739269</v>
      </c>
      <c r="AL21" s="12">
        <f t="shared" si="9"/>
        <v>1.7758446902974052</v>
      </c>
      <c r="AM21" s="12">
        <f t="shared" si="9"/>
        <v>1.8113615841033535</v>
      </c>
      <c r="AN21" s="12">
        <f t="shared" si="9"/>
        <v>1.8475888157854201</v>
      </c>
      <c r="AO21" s="12">
        <f t="shared" si="9"/>
        <v>1.8845405921011289</v>
      </c>
      <c r="AP21" s="12">
        <f t="shared" ref="AP21:BU21" si="10">(1+$B$6)^AP18</f>
        <v>1.9222314039431516</v>
      </c>
      <c r="AQ21" s="12">
        <f t="shared" si="10"/>
        <v>1.9606760320220145</v>
      </c>
      <c r="AR21" s="12">
        <f t="shared" si="10"/>
        <v>1.9998895526624547</v>
      </c>
      <c r="AS21" s="12">
        <f t="shared" si="10"/>
        <v>2.0398873437157037</v>
      </c>
      <c r="AT21" s="12">
        <f t="shared" si="10"/>
        <v>2.080685090590018</v>
      </c>
      <c r="AU21" s="12">
        <f t="shared" si="10"/>
        <v>2.1222987924018186</v>
      </c>
      <c r="AV21" s="12">
        <f t="shared" si="10"/>
        <v>2.1647447682498542</v>
      </c>
      <c r="AW21" s="12">
        <f t="shared" si="10"/>
        <v>2.2080396636148518</v>
      </c>
      <c r="AX21" s="12">
        <f t="shared" si="10"/>
        <v>2.2522004568871488</v>
      </c>
      <c r="AY21" s="12">
        <f t="shared" si="10"/>
        <v>2.2972444660248916</v>
      </c>
      <c r="AZ21" s="12">
        <f t="shared" si="10"/>
        <v>2.3431893553453893</v>
      </c>
      <c r="BA21" s="12">
        <f t="shared" si="10"/>
        <v>2.3900531424522975</v>
      </c>
      <c r="BB21" s="12">
        <f t="shared" si="10"/>
        <v>2.4378542053013432</v>
      </c>
      <c r="BC21" s="12">
        <f t="shared" si="10"/>
        <v>2.4866112894073704</v>
      </c>
      <c r="BD21" s="12">
        <f t="shared" si="10"/>
        <v>2.5363435151955169</v>
      </c>
      <c r="BE21" s="12">
        <f t="shared" si="10"/>
        <v>2.5870703854994277</v>
      </c>
      <c r="BF21" s="12">
        <f t="shared" si="10"/>
        <v>2.6388117932094164</v>
      </c>
      <c r="BG21" s="12">
        <f t="shared" si="10"/>
        <v>2.6915880290736047</v>
      </c>
      <c r="BH21" s="12">
        <f t="shared" si="10"/>
        <v>2.7454197896550765</v>
      </c>
      <c r="BI21" s="12">
        <f t="shared" si="10"/>
        <v>2.8003281854481785</v>
      </c>
      <c r="BJ21" s="12">
        <f t="shared" si="10"/>
        <v>2.8563347491571416</v>
      </c>
      <c r="BK21" s="12">
        <f t="shared" si="10"/>
        <v>2.9134614441402849</v>
      </c>
      <c r="BL21" s="12">
        <f t="shared" si="10"/>
        <v>2.9717306730230897</v>
      </c>
      <c r="BM21" s="12">
        <f t="shared" si="10"/>
        <v>3.0311652864835517</v>
      </c>
      <c r="BN21" s="12">
        <f t="shared" si="10"/>
        <v>3.0917885922132227</v>
      </c>
      <c r="BO21" s="12">
        <f t="shared" si="10"/>
        <v>3.1536243640574875</v>
      </c>
      <c r="BP21" s="12">
        <f t="shared" si="10"/>
        <v>3.2166968513386367</v>
      </c>
      <c r="BQ21" s="12">
        <f t="shared" si="10"/>
        <v>3.2810307883654102</v>
      </c>
      <c r="BR21" s="12">
        <f t="shared" si="10"/>
        <v>3.346651404132718</v>
      </c>
      <c r="BS21" s="12">
        <f t="shared" si="10"/>
        <v>3.4135844322153726</v>
      </c>
      <c r="BT21" s="12">
        <f t="shared" si="10"/>
        <v>3.4818561208596792</v>
      </c>
      <c r="BU21" s="12">
        <f t="shared" si="10"/>
        <v>3.5514932432768735</v>
      </c>
      <c r="BV21" s="12">
        <f t="shared" ref="BV21:CG21" si="11">(1+$B$6)^BV18</f>
        <v>3.6225231081424112</v>
      </c>
      <c r="BW21" s="12">
        <f t="shared" si="11"/>
        <v>3.6949735703052591</v>
      </c>
      <c r="BX21" s="12">
        <f t="shared" si="11"/>
        <v>3.7688730417113643</v>
      </c>
      <c r="BY21" s="12">
        <f t="shared" si="11"/>
        <v>3.8442505025455915</v>
      </c>
      <c r="BZ21" s="12">
        <f t="shared" si="11"/>
        <v>3.9211355125965035</v>
      </c>
      <c r="CA21" s="12">
        <f t="shared" si="11"/>
        <v>3.9995582228484339</v>
      </c>
      <c r="CB21" s="12">
        <f t="shared" si="11"/>
        <v>4.0795493873054021</v>
      </c>
      <c r="CC21" s="12">
        <f t="shared" si="11"/>
        <v>4.1611403750515104</v>
      </c>
      <c r="CD21" s="12">
        <f t="shared" si="11"/>
        <v>4.2443631825525401</v>
      </c>
      <c r="CE21" s="12">
        <f t="shared" si="11"/>
        <v>4.3292504462035915</v>
      </c>
      <c r="CF21" s="12">
        <f t="shared" si="11"/>
        <v>4.4158354551276622</v>
      </c>
      <c r="CG21" s="12">
        <f t="shared" si="11"/>
        <v>4.5041521642302165</v>
      </c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</row>
    <row r="22" spans="1:115" s="2" customFormat="1"/>
    <row r="23" spans="1:115" s="26" customFormat="1">
      <c r="A23" s="25" t="s">
        <v>93</v>
      </c>
    </row>
    <row r="24" spans="1:115" s="2" customFormat="1"/>
    <row r="25" spans="1:115" s="2" customFormat="1">
      <c r="A25" s="9"/>
      <c r="P25" s="38"/>
      <c r="Q25" s="38"/>
      <c r="R25" s="38"/>
      <c r="S25" s="38">
        <f>'Med LF - portfolio costs'!S12*R21</f>
        <v>0</v>
      </c>
      <c r="T25" s="38">
        <f t="shared" ref="T25:AQ25" si="12">IF(S26&gt;0,S26,0)</f>
        <v>0</v>
      </c>
      <c r="U25" s="38">
        <f t="shared" si="12"/>
        <v>0</v>
      </c>
      <c r="V25" s="38">
        <f t="shared" si="12"/>
        <v>0</v>
      </c>
      <c r="W25" s="38">
        <f t="shared" si="12"/>
        <v>0</v>
      </c>
      <c r="X25" s="38">
        <f t="shared" si="12"/>
        <v>0</v>
      </c>
      <c r="Y25" s="38">
        <f t="shared" si="12"/>
        <v>0</v>
      </c>
      <c r="Z25" s="38">
        <f t="shared" si="12"/>
        <v>0</v>
      </c>
      <c r="AA25" s="38">
        <f t="shared" si="12"/>
        <v>0</v>
      </c>
      <c r="AB25" s="38">
        <f t="shared" si="12"/>
        <v>0</v>
      </c>
      <c r="AC25" s="38">
        <f t="shared" si="12"/>
        <v>0</v>
      </c>
      <c r="AD25" s="38">
        <f t="shared" si="12"/>
        <v>0</v>
      </c>
      <c r="AE25" s="38">
        <f t="shared" si="12"/>
        <v>0</v>
      </c>
      <c r="AF25" s="38">
        <f t="shared" si="12"/>
        <v>0</v>
      </c>
      <c r="AG25" s="38">
        <f t="shared" si="12"/>
        <v>0</v>
      </c>
      <c r="AH25" s="38">
        <f t="shared" si="12"/>
        <v>0</v>
      </c>
      <c r="AI25" s="38">
        <f t="shared" si="12"/>
        <v>0</v>
      </c>
      <c r="AJ25" s="38">
        <f t="shared" si="12"/>
        <v>0</v>
      </c>
      <c r="AK25" s="38">
        <f t="shared" si="12"/>
        <v>0</v>
      </c>
      <c r="AL25" s="38">
        <f t="shared" si="12"/>
        <v>0</v>
      </c>
      <c r="AM25" s="38">
        <f t="shared" si="12"/>
        <v>0</v>
      </c>
      <c r="AN25" s="38">
        <f t="shared" si="12"/>
        <v>0</v>
      </c>
      <c r="AO25" s="38">
        <f t="shared" si="12"/>
        <v>0</v>
      </c>
      <c r="AP25" s="38">
        <f t="shared" si="12"/>
        <v>0</v>
      </c>
      <c r="AQ25" s="38">
        <f t="shared" si="12"/>
        <v>0</v>
      </c>
      <c r="A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2" customFormat="1" ht="15">
      <c r="A26" s="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8"/>
      <c r="Q26" s="38"/>
      <c r="R26" s="133"/>
      <c r="S26" s="38">
        <f t="shared" ref="S26:AQ26" si="13">+S25-S27</f>
        <v>0</v>
      </c>
      <c r="T26" s="38">
        <f t="shared" si="13"/>
        <v>0</v>
      </c>
      <c r="U26" s="38">
        <f t="shared" si="13"/>
        <v>0</v>
      </c>
      <c r="V26" s="38">
        <f t="shared" si="13"/>
        <v>0</v>
      </c>
      <c r="W26" s="38">
        <f t="shared" si="13"/>
        <v>0</v>
      </c>
      <c r="X26" s="38">
        <f t="shared" si="13"/>
        <v>0</v>
      </c>
      <c r="Y26" s="38">
        <f t="shared" si="13"/>
        <v>0</v>
      </c>
      <c r="Z26" s="38">
        <f t="shared" si="13"/>
        <v>0</v>
      </c>
      <c r="AA26" s="38">
        <f t="shared" si="13"/>
        <v>0</v>
      </c>
      <c r="AB26" s="38">
        <f t="shared" si="13"/>
        <v>0</v>
      </c>
      <c r="AC26" s="38">
        <f t="shared" si="13"/>
        <v>0</v>
      </c>
      <c r="AD26" s="38">
        <f t="shared" si="13"/>
        <v>0</v>
      </c>
      <c r="AE26" s="38">
        <f t="shared" si="13"/>
        <v>0</v>
      </c>
      <c r="AF26" s="38">
        <f t="shared" si="13"/>
        <v>0</v>
      </c>
      <c r="AG26" s="38">
        <f t="shared" si="13"/>
        <v>0</v>
      </c>
      <c r="AH26" s="38">
        <f t="shared" si="13"/>
        <v>0</v>
      </c>
      <c r="AI26" s="38">
        <f t="shared" si="13"/>
        <v>0</v>
      </c>
      <c r="AJ26" s="38">
        <f t="shared" si="13"/>
        <v>0</v>
      </c>
      <c r="AK26" s="38">
        <f t="shared" si="13"/>
        <v>0</v>
      </c>
      <c r="AL26" s="38">
        <f t="shared" si="13"/>
        <v>0</v>
      </c>
      <c r="AM26" s="38">
        <f t="shared" si="13"/>
        <v>0</v>
      </c>
      <c r="AN26" s="38">
        <f t="shared" si="13"/>
        <v>0</v>
      </c>
      <c r="AO26" s="38">
        <f t="shared" si="13"/>
        <v>0</v>
      </c>
      <c r="AP26" s="38">
        <f t="shared" si="13"/>
        <v>0</v>
      </c>
      <c r="AQ26" s="38">
        <f t="shared" si="13"/>
        <v>0</v>
      </c>
      <c r="A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:115" s="2" customFormat="1" ht="15">
      <c r="A27" s="9"/>
      <c r="P27" s="16"/>
      <c r="Q27" s="16"/>
      <c r="R27" s="16"/>
      <c r="S27" s="16">
        <f>IF(S25&gt;1,S25/$B$7,0)</f>
        <v>0</v>
      </c>
      <c r="T27" s="16">
        <f>IF(T25&gt;1,S27,0)</f>
        <v>0</v>
      </c>
      <c r="U27" s="16">
        <f t="shared" ref="U27:AQ27" si="14">IF(U25&gt;1,T27,0)</f>
        <v>0</v>
      </c>
      <c r="V27" s="16">
        <f t="shared" si="14"/>
        <v>0</v>
      </c>
      <c r="W27" s="16">
        <f t="shared" si="14"/>
        <v>0</v>
      </c>
      <c r="X27" s="16">
        <f t="shared" si="14"/>
        <v>0</v>
      </c>
      <c r="Y27" s="16">
        <f t="shared" si="14"/>
        <v>0</v>
      </c>
      <c r="Z27" s="16">
        <f t="shared" si="14"/>
        <v>0</v>
      </c>
      <c r="AA27" s="16">
        <f t="shared" si="14"/>
        <v>0</v>
      </c>
      <c r="AB27" s="16">
        <f t="shared" si="14"/>
        <v>0</v>
      </c>
      <c r="AC27" s="16">
        <f t="shared" si="14"/>
        <v>0</v>
      </c>
      <c r="AD27" s="16">
        <f t="shared" si="14"/>
        <v>0</v>
      </c>
      <c r="AE27" s="16">
        <f t="shared" si="14"/>
        <v>0</v>
      </c>
      <c r="AF27" s="16">
        <f t="shared" si="14"/>
        <v>0</v>
      </c>
      <c r="AG27" s="16">
        <f t="shared" si="14"/>
        <v>0</v>
      </c>
      <c r="AH27" s="16">
        <f t="shared" si="14"/>
        <v>0</v>
      </c>
      <c r="AI27" s="16">
        <f t="shared" si="14"/>
        <v>0</v>
      </c>
      <c r="AJ27" s="16">
        <f t="shared" si="14"/>
        <v>0</v>
      </c>
      <c r="AK27" s="16">
        <f t="shared" si="14"/>
        <v>0</v>
      </c>
      <c r="AL27" s="16">
        <f t="shared" si="14"/>
        <v>0</v>
      </c>
      <c r="AM27" s="16">
        <f t="shared" si="14"/>
        <v>0</v>
      </c>
      <c r="AN27" s="16">
        <f t="shared" si="14"/>
        <v>0</v>
      </c>
      <c r="AO27" s="16">
        <f t="shared" si="14"/>
        <v>0</v>
      </c>
      <c r="AP27" s="16">
        <f t="shared" si="14"/>
        <v>0</v>
      </c>
      <c r="AQ27" s="16">
        <f t="shared" si="14"/>
        <v>0</v>
      </c>
      <c r="A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</row>
    <row r="28" spans="1:115" s="2" customFormat="1" ht="15">
      <c r="A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</row>
    <row r="29" spans="1:115" s="2" customFormat="1">
      <c r="A29" s="2" t="str">
        <f>'Med LF - portfolio costs'!A19</f>
        <v xml:space="preserve">Wind - PC 18 </v>
      </c>
    </row>
    <row r="30" spans="1:115" s="2" customFormat="1">
      <c r="A30" s="9" t="s">
        <v>94</v>
      </c>
      <c r="P30" s="38"/>
      <c r="Q30" s="38"/>
      <c r="R30" s="38"/>
      <c r="S30" s="38"/>
      <c r="T30" s="38">
        <f>'Med LF - portfolio costs'!T12*S21*0</f>
        <v>0</v>
      </c>
      <c r="U30" s="38">
        <f t="shared" ref="U30" si="15">IF(T31&gt;0,T31,0)</f>
        <v>0</v>
      </c>
      <c r="V30" s="38">
        <f t="shared" ref="V30" si="16">IF(U31&gt;0,U31,0)</f>
        <v>0</v>
      </c>
      <c r="W30" s="38">
        <f t="shared" ref="W30" si="17">IF(V31&gt;0,V31,0)</f>
        <v>0</v>
      </c>
      <c r="X30" s="38">
        <f t="shared" ref="X30" si="18">IF(W31&gt;0,W31,0)</f>
        <v>0</v>
      </c>
      <c r="Y30" s="38">
        <f t="shared" ref="Y30" si="19">IF(X31&gt;0,X31,0)</f>
        <v>0</v>
      </c>
      <c r="Z30" s="38">
        <f t="shared" ref="Z30" si="20">IF(Y31&gt;0,Y31,0)</f>
        <v>0</v>
      </c>
      <c r="AA30" s="38">
        <f t="shared" ref="AA30" si="21">IF(Z31&gt;0,Z31,0)</f>
        <v>0</v>
      </c>
      <c r="AB30" s="38">
        <f t="shared" ref="AB30" si="22">IF(AA31&gt;0,AA31,0)</f>
        <v>0</v>
      </c>
      <c r="AC30" s="38">
        <f t="shared" ref="AC30" si="23">IF(AB31&gt;0,AB31,0)</f>
        <v>0</v>
      </c>
      <c r="AD30" s="38">
        <f t="shared" ref="AD30" si="24">IF(AC31&gt;0,AC31,0)</f>
        <v>0</v>
      </c>
      <c r="AE30" s="38">
        <f t="shared" ref="AE30" si="25">IF(AD31&gt;0,AD31,0)</f>
        <v>0</v>
      </c>
      <c r="AF30" s="38">
        <f t="shared" ref="AF30" si="26">IF(AE31&gt;0,AE31,0)</f>
        <v>0</v>
      </c>
      <c r="AG30" s="38">
        <f t="shared" ref="AG30" si="27">IF(AF31&gt;0,AF31,0)</f>
        <v>0</v>
      </c>
      <c r="AH30" s="38">
        <f t="shared" ref="AH30" si="28">IF(AG31&gt;0,AG31,0)</f>
        <v>0</v>
      </c>
      <c r="AI30" s="38">
        <f t="shared" ref="AI30" si="29">IF(AH31&gt;0,AH31,0)</f>
        <v>0</v>
      </c>
      <c r="AJ30" s="38">
        <f t="shared" ref="AJ30" si="30">IF(AI31&gt;0,AI31,0)</f>
        <v>0</v>
      </c>
      <c r="AK30" s="38">
        <f t="shared" ref="AK30" si="31">IF(AJ31&gt;0,AJ31,0)</f>
        <v>0</v>
      </c>
      <c r="AL30" s="38">
        <f t="shared" ref="AL30" si="32">IF(AK31&gt;0,AK31,0)</f>
        <v>0</v>
      </c>
      <c r="AM30" s="38">
        <f t="shared" ref="AM30" si="33">IF(AL31&gt;0,AL31,0)</f>
        <v>0</v>
      </c>
      <c r="AN30" s="38">
        <f t="shared" ref="AN30" si="34">IF(AM31&gt;0,AM31,0)</f>
        <v>0</v>
      </c>
      <c r="AO30" s="38">
        <f t="shared" ref="AO30" si="35">IF(AN31&gt;0,AN31,0)</f>
        <v>0</v>
      </c>
      <c r="AP30" s="38">
        <f t="shared" ref="AP30" si="36">IF(AO31&gt;0,AO31,0)</f>
        <v>0</v>
      </c>
      <c r="AQ30" s="38">
        <f t="shared" ref="AQ30:AR30" si="37">IF(AP31&gt;0,AP31,0)</f>
        <v>0</v>
      </c>
      <c r="AR30" s="38">
        <f t="shared" si="37"/>
        <v>0</v>
      </c>
      <c r="AS30" s="38"/>
      <c r="AT30" s="38">
        <f t="shared" ref="AT30:BQ30" si="38">IF(AS31&gt;0,AS31,0)</f>
        <v>0</v>
      </c>
      <c r="AU30" s="38">
        <f t="shared" si="38"/>
        <v>0</v>
      </c>
      <c r="AV30" s="38">
        <f t="shared" si="38"/>
        <v>0</v>
      </c>
      <c r="AW30" s="38">
        <f t="shared" si="38"/>
        <v>0</v>
      </c>
      <c r="AX30" s="38">
        <f t="shared" si="38"/>
        <v>0</v>
      </c>
      <c r="AY30" s="38">
        <f t="shared" si="38"/>
        <v>0</v>
      </c>
      <c r="AZ30" s="38">
        <f t="shared" si="38"/>
        <v>0</v>
      </c>
      <c r="BA30" s="38">
        <f t="shared" si="38"/>
        <v>0</v>
      </c>
      <c r="BB30" s="38">
        <f t="shared" si="38"/>
        <v>0</v>
      </c>
      <c r="BC30" s="38">
        <f t="shared" si="38"/>
        <v>0</v>
      </c>
      <c r="BD30" s="38">
        <f t="shared" si="38"/>
        <v>0</v>
      </c>
      <c r="BE30" s="38">
        <f t="shared" si="38"/>
        <v>0</v>
      </c>
      <c r="BF30" s="38">
        <f t="shared" si="38"/>
        <v>0</v>
      </c>
      <c r="BG30" s="38">
        <f t="shared" si="38"/>
        <v>0</v>
      </c>
      <c r="BH30" s="38">
        <f t="shared" si="38"/>
        <v>0</v>
      </c>
      <c r="BI30" s="38">
        <f t="shared" si="38"/>
        <v>0</v>
      </c>
      <c r="BJ30" s="38">
        <f t="shared" si="38"/>
        <v>0</v>
      </c>
      <c r="BK30" s="38">
        <f t="shared" si="38"/>
        <v>0</v>
      </c>
      <c r="BL30" s="38">
        <f t="shared" si="38"/>
        <v>0</v>
      </c>
      <c r="BM30" s="38">
        <f t="shared" si="38"/>
        <v>0</v>
      </c>
      <c r="BN30" s="38">
        <f t="shared" si="38"/>
        <v>0</v>
      </c>
      <c r="BO30" s="38">
        <f t="shared" si="38"/>
        <v>0</v>
      </c>
      <c r="BP30" s="38">
        <f t="shared" si="38"/>
        <v>0</v>
      </c>
      <c r="BQ30" s="38">
        <f t="shared" si="38"/>
        <v>0</v>
      </c>
      <c r="BR30" s="38"/>
      <c r="BS30" s="38">
        <f t="shared" ref="BS30:CP30" si="39">IF(BR31&gt;0,BR31,0)</f>
        <v>0</v>
      </c>
      <c r="BT30" s="38">
        <f t="shared" si="39"/>
        <v>0</v>
      </c>
      <c r="BU30" s="38">
        <f t="shared" si="39"/>
        <v>0</v>
      </c>
      <c r="BV30" s="38">
        <f t="shared" si="39"/>
        <v>0</v>
      </c>
      <c r="BW30" s="38">
        <f t="shared" si="39"/>
        <v>0</v>
      </c>
      <c r="BX30" s="38">
        <f t="shared" si="39"/>
        <v>0</v>
      </c>
      <c r="BY30" s="38">
        <f t="shared" si="39"/>
        <v>0</v>
      </c>
      <c r="BZ30" s="38">
        <f t="shared" si="39"/>
        <v>0</v>
      </c>
      <c r="CA30" s="38">
        <f t="shared" si="39"/>
        <v>0</v>
      </c>
      <c r="CB30" s="38">
        <f t="shared" si="39"/>
        <v>0</v>
      </c>
      <c r="CC30" s="38">
        <f t="shared" si="39"/>
        <v>0</v>
      </c>
      <c r="CD30" s="38">
        <f t="shared" si="39"/>
        <v>0</v>
      </c>
      <c r="CE30" s="38">
        <f t="shared" si="39"/>
        <v>0</v>
      </c>
      <c r="CF30" s="38">
        <f t="shared" si="39"/>
        <v>0</v>
      </c>
      <c r="CG30" s="38">
        <f t="shared" si="39"/>
        <v>0</v>
      </c>
      <c r="CH30" s="38">
        <f t="shared" si="39"/>
        <v>0</v>
      </c>
      <c r="CI30" s="38">
        <f t="shared" si="39"/>
        <v>0</v>
      </c>
      <c r="CJ30" s="38">
        <f t="shared" si="39"/>
        <v>0</v>
      </c>
      <c r="CK30" s="38">
        <f t="shared" si="39"/>
        <v>0</v>
      </c>
      <c r="CL30" s="38">
        <f t="shared" si="39"/>
        <v>0</v>
      </c>
      <c r="CM30" s="38">
        <f t="shared" si="39"/>
        <v>0</v>
      </c>
      <c r="CN30" s="38">
        <f t="shared" si="39"/>
        <v>0</v>
      </c>
      <c r="CO30" s="38">
        <f t="shared" si="39"/>
        <v>0</v>
      </c>
      <c r="CP30" s="38">
        <f t="shared" si="39"/>
        <v>0</v>
      </c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:115" s="2" customFormat="1" ht="15">
      <c r="A31" s="9" t="s">
        <v>95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8"/>
      <c r="Q31" s="38"/>
      <c r="R31" s="38"/>
      <c r="S31" s="133"/>
      <c r="T31" s="38">
        <f t="shared" ref="T31:AQ31" si="40">+T30-T32</f>
        <v>0</v>
      </c>
      <c r="U31" s="38">
        <f t="shared" si="40"/>
        <v>0</v>
      </c>
      <c r="V31" s="38">
        <f t="shared" si="40"/>
        <v>0</v>
      </c>
      <c r="W31" s="38">
        <f t="shared" si="40"/>
        <v>0</v>
      </c>
      <c r="X31" s="38">
        <f t="shared" si="40"/>
        <v>0</v>
      </c>
      <c r="Y31" s="38">
        <f t="shared" si="40"/>
        <v>0</v>
      </c>
      <c r="Z31" s="38">
        <f t="shared" si="40"/>
        <v>0</v>
      </c>
      <c r="AA31" s="38">
        <f t="shared" si="40"/>
        <v>0</v>
      </c>
      <c r="AB31" s="38">
        <f t="shared" si="40"/>
        <v>0</v>
      </c>
      <c r="AC31" s="38">
        <f t="shared" si="40"/>
        <v>0</v>
      </c>
      <c r="AD31" s="38">
        <f t="shared" si="40"/>
        <v>0</v>
      </c>
      <c r="AE31" s="38">
        <f t="shared" si="40"/>
        <v>0</v>
      </c>
      <c r="AF31" s="38">
        <f t="shared" si="40"/>
        <v>0</v>
      </c>
      <c r="AG31" s="38">
        <f t="shared" si="40"/>
        <v>0</v>
      </c>
      <c r="AH31" s="38">
        <f t="shared" si="40"/>
        <v>0</v>
      </c>
      <c r="AI31" s="38">
        <f t="shared" si="40"/>
        <v>0</v>
      </c>
      <c r="AJ31" s="38">
        <f t="shared" si="40"/>
        <v>0</v>
      </c>
      <c r="AK31" s="38">
        <f t="shared" si="40"/>
        <v>0</v>
      </c>
      <c r="AL31" s="38">
        <f t="shared" si="40"/>
        <v>0</v>
      </c>
      <c r="AM31" s="38">
        <f t="shared" si="40"/>
        <v>0</v>
      </c>
      <c r="AN31" s="38">
        <f t="shared" si="40"/>
        <v>0</v>
      </c>
      <c r="AO31" s="38">
        <f t="shared" si="40"/>
        <v>0</v>
      </c>
      <c r="AP31" s="38">
        <f t="shared" si="40"/>
        <v>0</v>
      </c>
      <c r="AQ31" s="38">
        <f t="shared" si="40"/>
        <v>0</v>
      </c>
      <c r="AR31" s="38">
        <f t="shared" ref="AR31" si="41">+AR30-AR32</f>
        <v>0</v>
      </c>
      <c r="AS31" s="38">
        <f t="shared" ref="AS31:BX31" si="42">+AS30-AS32</f>
        <v>0</v>
      </c>
      <c r="AT31" s="38">
        <f t="shared" si="42"/>
        <v>0</v>
      </c>
      <c r="AU31" s="38">
        <f t="shared" si="42"/>
        <v>0</v>
      </c>
      <c r="AV31" s="38">
        <f t="shared" si="42"/>
        <v>0</v>
      </c>
      <c r="AW31" s="38">
        <f t="shared" si="42"/>
        <v>0</v>
      </c>
      <c r="AX31" s="38">
        <f t="shared" si="42"/>
        <v>0</v>
      </c>
      <c r="AY31" s="38">
        <f t="shared" si="42"/>
        <v>0</v>
      </c>
      <c r="AZ31" s="38">
        <f t="shared" si="42"/>
        <v>0</v>
      </c>
      <c r="BA31" s="38">
        <f t="shared" si="42"/>
        <v>0</v>
      </c>
      <c r="BB31" s="38">
        <f t="shared" si="42"/>
        <v>0</v>
      </c>
      <c r="BC31" s="38">
        <f t="shared" si="42"/>
        <v>0</v>
      </c>
      <c r="BD31" s="38">
        <f t="shared" si="42"/>
        <v>0</v>
      </c>
      <c r="BE31" s="38">
        <f t="shared" si="42"/>
        <v>0</v>
      </c>
      <c r="BF31" s="38">
        <f t="shared" si="42"/>
        <v>0</v>
      </c>
      <c r="BG31" s="38">
        <f t="shared" si="42"/>
        <v>0</v>
      </c>
      <c r="BH31" s="38">
        <f t="shared" si="42"/>
        <v>0</v>
      </c>
      <c r="BI31" s="38">
        <f t="shared" si="42"/>
        <v>0</v>
      </c>
      <c r="BJ31" s="38">
        <f t="shared" si="42"/>
        <v>0</v>
      </c>
      <c r="BK31" s="38">
        <f t="shared" si="42"/>
        <v>0</v>
      </c>
      <c r="BL31" s="38">
        <f t="shared" si="42"/>
        <v>0</v>
      </c>
      <c r="BM31" s="38">
        <f t="shared" si="42"/>
        <v>0</v>
      </c>
      <c r="BN31" s="38">
        <f t="shared" si="42"/>
        <v>0</v>
      </c>
      <c r="BO31" s="38">
        <f t="shared" si="42"/>
        <v>0</v>
      </c>
      <c r="BP31" s="38">
        <f t="shared" si="42"/>
        <v>0</v>
      </c>
      <c r="BQ31" s="38">
        <f t="shared" si="42"/>
        <v>0</v>
      </c>
      <c r="BR31" s="38">
        <f t="shared" si="42"/>
        <v>0</v>
      </c>
      <c r="BS31" s="38">
        <f t="shared" si="42"/>
        <v>0</v>
      </c>
      <c r="BT31" s="38">
        <f t="shared" si="42"/>
        <v>0</v>
      </c>
      <c r="BU31" s="38">
        <f t="shared" si="42"/>
        <v>0</v>
      </c>
      <c r="BV31" s="38">
        <f t="shared" si="42"/>
        <v>0</v>
      </c>
      <c r="BW31" s="38">
        <f t="shared" si="42"/>
        <v>0</v>
      </c>
      <c r="BX31" s="38">
        <f t="shared" si="42"/>
        <v>0</v>
      </c>
      <c r="BY31" s="38">
        <f t="shared" ref="BY31:CP31" si="43">+BY30-BY32</f>
        <v>0</v>
      </c>
      <c r="BZ31" s="38">
        <f t="shared" si="43"/>
        <v>0</v>
      </c>
      <c r="CA31" s="38">
        <f t="shared" si="43"/>
        <v>0</v>
      </c>
      <c r="CB31" s="38">
        <f t="shared" si="43"/>
        <v>0</v>
      </c>
      <c r="CC31" s="38">
        <f t="shared" si="43"/>
        <v>0</v>
      </c>
      <c r="CD31" s="38">
        <f t="shared" si="43"/>
        <v>0</v>
      </c>
      <c r="CE31" s="38">
        <f t="shared" si="43"/>
        <v>0</v>
      </c>
      <c r="CF31" s="38">
        <f t="shared" si="43"/>
        <v>0</v>
      </c>
      <c r="CG31" s="38">
        <f t="shared" si="43"/>
        <v>0</v>
      </c>
      <c r="CH31" s="38">
        <f t="shared" si="43"/>
        <v>0</v>
      </c>
      <c r="CI31" s="38">
        <f t="shared" si="43"/>
        <v>0</v>
      </c>
      <c r="CJ31" s="38">
        <f t="shared" si="43"/>
        <v>0</v>
      </c>
      <c r="CK31" s="38">
        <f t="shared" si="43"/>
        <v>0</v>
      </c>
      <c r="CL31" s="38">
        <f t="shared" si="43"/>
        <v>0</v>
      </c>
      <c r="CM31" s="38">
        <f t="shared" si="43"/>
        <v>0</v>
      </c>
      <c r="CN31" s="38">
        <f t="shared" si="43"/>
        <v>0</v>
      </c>
      <c r="CO31" s="38">
        <f t="shared" si="43"/>
        <v>0</v>
      </c>
      <c r="CP31" s="38">
        <f t="shared" si="43"/>
        <v>0</v>
      </c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:115" s="2" customFormat="1" ht="15">
      <c r="A32" s="9" t="s">
        <v>96</v>
      </c>
      <c r="P32" s="16"/>
      <c r="Q32" s="16"/>
      <c r="R32" s="16"/>
      <c r="S32" s="16"/>
      <c r="T32" s="16">
        <f>IF(T30&gt;1,T30/$B$7,0)</f>
        <v>0</v>
      </c>
      <c r="U32" s="16">
        <f>IF(U30&gt;1,T32,0)</f>
        <v>0</v>
      </c>
      <c r="V32" s="16">
        <f t="shared" ref="V32:AR32" si="44">IF(V30&gt;1,U32,0)</f>
        <v>0</v>
      </c>
      <c r="W32" s="16">
        <f t="shared" si="44"/>
        <v>0</v>
      </c>
      <c r="X32" s="16">
        <f t="shared" si="44"/>
        <v>0</v>
      </c>
      <c r="Y32" s="16">
        <f t="shared" si="44"/>
        <v>0</v>
      </c>
      <c r="Z32" s="16">
        <f t="shared" si="44"/>
        <v>0</v>
      </c>
      <c r="AA32" s="16">
        <f t="shared" si="44"/>
        <v>0</v>
      </c>
      <c r="AB32" s="16">
        <f t="shared" si="44"/>
        <v>0</v>
      </c>
      <c r="AC32" s="16">
        <f t="shared" si="44"/>
        <v>0</v>
      </c>
      <c r="AD32" s="16">
        <f t="shared" si="44"/>
        <v>0</v>
      </c>
      <c r="AE32" s="16">
        <f t="shared" si="44"/>
        <v>0</v>
      </c>
      <c r="AF32" s="16">
        <f t="shared" si="44"/>
        <v>0</v>
      </c>
      <c r="AG32" s="16">
        <f t="shared" si="44"/>
        <v>0</v>
      </c>
      <c r="AH32" s="16">
        <f t="shared" si="44"/>
        <v>0</v>
      </c>
      <c r="AI32" s="16">
        <f t="shared" si="44"/>
        <v>0</v>
      </c>
      <c r="AJ32" s="16">
        <f t="shared" si="44"/>
        <v>0</v>
      </c>
      <c r="AK32" s="16">
        <f t="shared" si="44"/>
        <v>0</v>
      </c>
      <c r="AL32" s="16">
        <f t="shared" si="44"/>
        <v>0</v>
      </c>
      <c r="AM32" s="16">
        <f t="shared" si="44"/>
        <v>0</v>
      </c>
      <c r="AN32" s="16">
        <f t="shared" si="44"/>
        <v>0</v>
      </c>
      <c r="AO32" s="16">
        <f t="shared" si="44"/>
        <v>0</v>
      </c>
      <c r="AP32" s="16">
        <f t="shared" si="44"/>
        <v>0</v>
      </c>
      <c r="AQ32" s="16">
        <f t="shared" si="44"/>
        <v>0</v>
      </c>
      <c r="AR32" s="16">
        <f t="shared" si="44"/>
        <v>0</v>
      </c>
      <c r="AS32" s="16">
        <f>IF(AS30&gt;1,AS30/$B$7,0)</f>
        <v>0</v>
      </c>
      <c r="AT32" s="16">
        <f>IF(AT30&gt;1,AS32,0)</f>
        <v>0</v>
      </c>
      <c r="AU32" s="16">
        <f t="shared" ref="AU32:BQ32" si="45">IF(AU30&gt;1,AT32,0)</f>
        <v>0</v>
      </c>
      <c r="AV32" s="16">
        <f t="shared" si="45"/>
        <v>0</v>
      </c>
      <c r="AW32" s="16">
        <f t="shared" si="45"/>
        <v>0</v>
      </c>
      <c r="AX32" s="16">
        <f t="shared" si="45"/>
        <v>0</v>
      </c>
      <c r="AY32" s="16">
        <f t="shared" si="45"/>
        <v>0</v>
      </c>
      <c r="AZ32" s="16">
        <f t="shared" si="45"/>
        <v>0</v>
      </c>
      <c r="BA32" s="16">
        <f t="shared" si="45"/>
        <v>0</v>
      </c>
      <c r="BB32" s="16">
        <f t="shared" si="45"/>
        <v>0</v>
      </c>
      <c r="BC32" s="16">
        <f t="shared" si="45"/>
        <v>0</v>
      </c>
      <c r="BD32" s="16">
        <f t="shared" si="45"/>
        <v>0</v>
      </c>
      <c r="BE32" s="16">
        <f t="shared" si="45"/>
        <v>0</v>
      </c>
      <c r="BF32" s="16">
        <f t="shared" si="45"/>
        <v>0</v>
      </c>
      <c r="BG32" s="16">
        <f t="shared" si="45"/>
        <v>0</v>
      </c>
      <c r="BH32" s="16">
        <f t="shared" si="45"/>
        <v>0</v>
      </c>
      <c r="BI32" s="16">
        <f t="shared" si="45"/>
        <v>0</v>
      </c>
      <c r="BJ32" s="16">
        <f t="shared" si="45"/>
        <v>0</v>
      </c>
      <c r="BK32" s="16">
        <f t="shared" si="45"/>
        <v>0</v>
      </c>
      <c r="BL32" s="16">
        <f t="shared" si="45"/>
        <v>0</v>
      </c>
      <c r="BM32" s="16">
        <f t="shared" si="45"/>
        <v>0</v>
      </c>
      <c r="BN32" s="16">
        <f t="shared" si="45"/>
        <v>0</v>
      </c>
      <c r="BO32" s="16">
        <f t="shared" si="45"/>
        <v>0</v>
      </c>
      <c r="BP32" s="16">
        <f t="shared" si="45"/>
        <v>0</v>
      </c>
      <c r="BQ32" s="16">
        <f t="shared" si="45"/>
        <v>0</v>
      </c>
      <c r="BR32" s="16">
        <f>IF(BR30&gt;1,BR30/$B$7,0)</f>
        <v>0</v>
      </c>
      <c r="BS32" s="16">
        <f>IF(BS30&gt;1,BR32,0)</f>
        <v>0</v>
      </c>
      <c r="BT32" s="16">
        <f t="shared" ref="BT32:CP32" si="46">IF(BT30&gt;1,BS32,0)</f>
        <v>0</v>
      </c>
      <c r="BU32" s="16">
        <f t="shared" si="46"/>
        <v>0</v>
      </c>
      <c r="BV32" s="16">
        <f t="shared" si="46"/>
        <v>0</v>
      </c>
      <c r="BW32" s="16">
        <f t="shared" si="46"/>
        <v>0</v>
      </c>
      <c r="BX32" s="16">
        <f t="shared" si="46"/>
        <v>0</v>
      </c>
      <c r="BY32" s="16">
        <f t="shared" si="46"/>
        <v>0</v>
      </c>
      <c r="BZ32" s="16">
        <f t="shared" si="46"/>
        <v>0</v>
      </c>
      <c r="CA32" s="16">
        <f t="shared" si="46"/>
        <v>0</v>
      </c>
      <c r="CB32" s="16">
        <f t="shared" si="46"/>
        <v>0</v>
      </c>
      <c r="CC32" s="16">
        <f t="shared" si="46"/>
        <v>0</v>
      </c>
      <c r="CD32" s="16">
        <f t="shared" si="46"/>
        <v>0</v>
      </c>
      <c r="CE32" s="16">
        <f t="shared" si="46"/>
        <v>0</v>
      </c>
      <c r="CF32" s="16">
        <f t="shared" si="46"/>
        <v>0</v>
      </c>
      <c r="CG32" s="16">
        <f t="shared" si="46"/>
        <v>0</v>
      </c>
      <c r="CH32" s="16">
        <f t="shared" si="46"/>
        <v>0</v>
      </c>
      <c r="CI32" s="16">
        <f t="shared" si="46"/>
        <v>0</v>
      </c>
      <c r="CJ32" s="16">
        <f t="shared" si="46"/>
        <v>0</v>
      </c>
      <c r="CK32" s="16">
        <f t="shared" si="46"/>
        <v>0</v>
      </c>
      <c r="CL32" s="16">
        <f t="shared" si="46"/>
        <v>0</v>
      </c>
      <c r="CM32" s="16">
        <f t="shared" si="46"/>
        <v>0</v>
      </c>
      <c r="CN32" s="16">
        <f t="shared" si="46"/>
        <v>0</v>
      </c>
      <c r="CO32" s="16">
        <f t="shared" si="46"/>
        <v>0</v>
      </c>
      <c r="CP32" s="16">
        <f t="shared" si="46"/>
        <v>0</v>
      </c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115" s="2" customFormat="1" ht="15">
      <c r="A33" s="9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</row>
    <row r="34" spans="1:115" s="2" customFormat="1">
      <c r="A34" s="2" t="str">
        <f>'Med LF - portfolio costs'!A20</f>
        <v>Wind - PC 14</v>
      </c>
    </row>
    <row r="35" spans="1:115" s="2" customFormat="1">
      <c r="A35" s="9" t="s">
        <v>94</v>
      </c>
      <c r="P35" s="38"/>
      <c r="Q35" s="38"/>
      <c r="R35" s="38"/>
      <c r="S35" s="38"/>
      <c r="T35" s="38"/>
      <c r="U35" s="38">
        <f>'Med LF - portfolio costs'!U12*T21*0</f>
        <v>0</v>
      </c>
      <c r="V35" s="38">
        <f t="shared" ref="V35" si="47">IF(U36&gt;0,U36,0)</f>
        <v>0</v>
      </c>
      <c r="W35" s="38">
        <f t="shared" ref="W35" si="48">IF(V36&gt;0,V36,0)</f>
        <v>0</v>
      </c>
      <c r="X35" s="38">
        <f t="shared" ref="X35" si="49">IF(W36&gt;0,W36,0)</f>
        <v>0</v>
      </c>
      <c r="Y35" s="38">
        <f t="shared" ref="Y35" si="50">IF(X36&gt;0,X36,0)</f>
        <v>0</v>
      </c>
      <c r="Z35" s="38">
        <f t="shared" ref="Z35" si="51">IF(Y36&gt;0,Y36,0)</f>
        <v>0</v>
      </c>
      <c r="AA35" s="38">
        <f t="shared" ref="AA35" si="52">IF(Z36&gt;0,Z36,0)</f>
        <v>0</v>
      </c>
      <c r="AB35" s="38">
        <f t="shared" ref="AB35" si="53">IF(AA36&gt;0,AA36,0)</f>
        <v>0</v>
      </c>
      <c r="AC35" s="38">
        <f t="shared" ref="AC35" si="54">IF(AB36&gt;0,AB36,0)</f>
        <v>0</v>
      </c>
      <c r="AD35" s="38">
        <f t="shared" ref="AD35" si="55">IF(AC36&gt;0,AC36,0)</f>
        <v>0</v>
      </c>
      <c r="AE35" s="38">
        <f t="shared" ref="AE35" si="56">IF(AD36&gt;0,AD36,0)</f>
        <v>0</v>
      </c>
      <c r="AF35" s="38">
        <f t="shared" ref="AF35" si="57">IF(AE36&gt;0,AE36,0)</f>
        <v>0</v>
      </c>
      <c r="AG35" s="38">
        <f t="shared" ref="AG35" si="58">IF(AF36&gt;0,AF36,0)</f>
        <v>0</v>
      </c>
      <c r="AH35" s="38">
        <f t="shared" ref="AH35" si="59">IF(AG36&gt;0,AG36,0)</f>
        <v>0</v>
      </c>
      <c r="AI35" s="38">
        <f t="shared" ref="AI35" si="60">IF(AH36&gt;0,AH36,0)</f>
        <v>0</v>
      </c>
      <c r="AJ35" s="38">
        <f t="shared" ref="AJ35" si="61">IF(AI36&gt;0,AI36,0)</f>
        <v>0</v>
      </c>
      <c r="AK35" s="38">
        <f t="shared" ref="AK35" si="62">IF(AJ36&gt;0,AJ36,0)</f>
        <v>0</v>
      </c>
      <c r="AL35" s="38">
        <f t="shared" ref="AL35" si="63">IF(AK36&gt;0,AK36,0)</f>
        <v>0</v>
      </c>
      <c r="AM35" s="38">
        <f t="shared" ref="AM35" si="64">IF(AL36&gt;0,AL36,0)</f>
        <v>0</v>
      </c>
      <c r="AN35" s="38">
        <f t="shared" ref="AN35" si="65">IF(AM36&gt;0,AM36,0)</f>
        <v>0</v>
      </c>
      <c r="AO35" s="38">
        <f t="shared" ref="AO35" si="66">IF(AN36&gt;0,AN36,0)</f>
        <v>0</v>
      </c>
      <c r="AP35" s="38">
        <f t="shared" ref="AP35" si="67">IF(AO36&gt;0,AO36,0)</f>
        <v>0</v>
      </c>
      <c r="AQ35" s="38">
        <f t="shared" ref="AQ35" si="68">IF(AP36&gt;0,AP36,0)</f>
        <v>0</v>
      </c>
      <c r="AR35" s="38">
        <f t="shared" ref="AR35:AS35" si="69">IF(AQ36&gt;0,AQ36,0)</f>
        <v>0</v>
      </c>
      <c r="AS35" s="38">
        <f t="shared" si="69"/>
        <v>0</v>
      </c>
      <c r="AT35" s="38">
        <f>'Med LF - portfolio costs'!AT$12*AS$21*0</f>
        <v>0</v>
      </c>
      <c r="AU35" s="38">
        <f t="shared" ref="AU35:BR35" si="70">IF(AT36&gt;0,AT36,0)</f>
        <v>0</v>
      </c>
      <c r="AV35" s="38">
        <f t="shared" si="70"/>
        <v>0</v>
      </c>
      <c r="AW35" s="38">
        <f t="shared" si="70"/>
        <v>0</v>
      </c>
      <c r="AX35" s="38">
        <f t="shared" si="70"/>
        <v>0</v>
      </c>
      <c r="AY35" s="38">
        <f t="shared" si="70"/>
        <v>0</v>
      </c>
      <c r="AZ35" s="38">
        <f t="shared" si="70"/>
        <v>0</v>
      </c>
      <c r="BA35" s="38">
        <f t="shared" si="70"/>
        <v>0</v>
      </c>
      <c r="BB35" s="38">
        <f t="shared" si="70"/>
        <v>0</v>
      </c>
      <c r="BC35" s="38">
        <f t="shared" si="70"/>
        <v>0</v>
      </c>
      <c r="BD35" s="38">
        <f t="shared" si="70"/>
        <v>0</v>
      </c>
      <c r="BE35" s="38">
        <f t="shared" si="70"/>
        <v>0</v>
      </c>
      <c r="BF35" s="38">
        <f t="shared" si="70"/>
        <v>0</v>
      </c>
      <c r="BG35" s="38">
        <f t="shared" si="70"/>
        <v>0</v>
      </c>
      <c r="BH35" s="38">
        <f t="shared" si="70"/>
        <v>0</v>
      </c>
      <c r="BI35" s="38">
        <f t="shared" si="70"/>
        <v>0</v>
      </c>
      <c r="BJ35" s="38">
        <f t="shared" si="70"/>
        <v>0</v>
      </c>
      <c r="BK35" s="38">
        <f t="shared" si="70"/>
        <v>0</v>
      </c>
      <c r="BL35" s="38">
        <f t="shared" si="70"/>
        <v>0</v>
      </c>
      <c r="BM35" s="38">
        <f t="shared" si="70"/>
        <v>0</v>
      </c>
      <c r="BN35" s="38">
        <f t="shared" si="70"/>
        <v>0</v>
      </c>
      <c r="BO35" s="38">
        <f t="shared" si="70"/>
        <v>0</v>
      </c>
      <c r="BP35" s="38">
        <f t="shared" si="70"/>
        <v>0</v>
      </c>
      <c r="BQ35" s="38">
        <f t="shared" si="70"/>
        <v>0</v>
      </c>
      <c r="BR35" s="38">
        <f t="shared" si="70"/>
        <v>0</v>
      </c>
      <c r="BS35" s="38">
        <f>'Med LF - portfolio costs'!BS$12*BR$21*0</f>
        <v>0</v>
      </c>
      <c r="BT35" s="38">
        <f t="shared" ref="BT35:CQ35" si="71">IF(BS36&gt;0,BS36,0)</f>
        <v>0</v>
      </c>
      <c r="BU35" s="38">
        <f t="shared" si="71"/>
        <v>0</v>
      </c>
      <c r="BV35" s="38">
        <f t="shared" si="71"/>
        <v>0</v>
      </c>
      <c r="BW35" s="38">
        <f t="shared" si="71"/>
        <v>0</v>
      </c>
      <c r="BX35" s="38">
        <f t="shared" si="71"/>
        <v>0</v>
      </c>
      <c r="BY35" s="38">
        <f t="shared" si="71"/>
        <v>0</v>
      </c>
      <c r="BZ35" s="38">
        <f t="shared" si="71"/>
        <v>0</v>
      </c>
      <c r="CA35" s="38">
        <f t="shared" si="71"/>
        <v>0</v>
      </c>
      <c r="CB35" s="38">
        <f t="shared" si="71"/>
        <v>0</v>
      </c>
      <c r="CC35" s="38">
        <f t="shared" si="71"/>
        <v>0</v>
      </c>
      <c r="CD35" s="38">
        <f t="shared" si="71"/>
        <v>0</v>
      </c>
      <c r="CE35" s="38">
        <f t="shared" si="71"/>
        <v>0</v>
      </c>
      <c r="CF35" s="38">
        <f t="shared" si="71"/>
        <v>0</v>
      </c>
      <c r="CG35" s="38">
        <f t="shared" si="71"/>
        <v>0</v>
      </c>
      <c r="CH35" s="38">
        <f t="shared" si="71"/>
        <v>0</v>
      </c>
      <c r="CI35" s="38">
        <f t="shared" si="71"/>
        <v>0</v>
      </c>
      <c r="CJ35" s="38">
        <f t="shared" si="71"/>
        <v>0</v>
      </c>
      <c r="CK35" s="38">
        <f t="shared" si="71"/>
        <v>0</v>
      </c>
      <c r="CL35" s="38">
        <f t="shared" si="71"/>
        <v>0</v>
      </c>
      <c r="CM35" s="38">
        <f t="shared" si="71"/>
        <v>0</v>
      </c>
      <c r="CN35" s="38">
        <f t="shared" si="71"/>
        <v>0</v>
      </c>
      <c r="CO35" s="38">
        <f t="shared" si="71"/>
        <v>0</v>
      </c>
      <c r="CP35" s="38">
        <f t="shared" si="71"/>
        <v>0</v>
      </c>
      <c r="CQ35" s="38">
        <f t="shared" si="71"/>
        <v>0</v>
      </c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115" s="2" customFormat="1" ht="15">
      <c r="A36" s="9" t="s">
        <v>95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38"/>
      <c r="Q36" s="38"/>
      <c r="R36" s="38"/>
      <c r="S36" s="38"/>
      <c r="T36" s="133"/>
      <c r="U36" s="38">
        <f t="shared" ref="U36:AS36" si="72">+U35-U37</f>
        <v>0</v>
      </c>
      <c r="V36" s="38">
        <f t="shared" si="72"/>
        <v>0</v>
      </c>
      <c r="W36" s="38">
        <f t="shared" si="72"/>
        <v>0</v>
      </c>
      <c r="X36" s="38">
        <f t="shared" si="72"/>
        <v>0</v>
      </c>
      <c r="Y36" s="38">
        <f t="shared" si="72"/>
        <v>0</v>
      </c>
      <c r="Z36" s="38">
        <f t="shared" si="72"/>
        <v>0</v>
      </c>
      <c r="AA36" s="38">
        <f t="shared" si="72"/>
        <v>0</v>
      </c>
      <c r="AB36" s="38">
        <f t="shared" si="72"/>
        <v>0</v>
      </c>
      <c r="AC36" s="38">
        <f t="shared" si="72"/>
        <v>0</v>
      </c>
      <c r="AD36" s="38">
        <f t="shared" si="72"/>
        <v>0</v>
      </c>
      <c r="AE36" s="38">
        <f t="shared" si="72"/>
        <v>0</v>
      </c>
      <c r="AF36" s="38">
        <f t="shared" si="72"/>
        <v>0</v>
      </c>
      <c r="AG36" s="38">
        <f t="shared" si="72"/>
        <v>0</v>
      </c>
      <c r="AH36" s="38">
        <f t="shared" si="72"/>
        <v>0</v>
      </c>
      <c r="AI36" s="38">
        <f t="shared" si="72"/>
        <v>0</v>
      </c>
      <c r="AJ36" s="38">
        <f t="shared" si="72"/>
        <v>0</v>
      </c>
      <c r="AK36" s="38">
        <f t="shared" si="72"/>
        <v>0</v>
      </c>
      <c r="AL36" s="38">
        <f t="shared" si="72"/>
        <v>0</v>
      </c>
      <c r="AM36" s="38">
        <f t="shared" si="72"/>
        <v>0</v>
      </c>
      <c r="AN36" s="38">
        <f t="shared" si="72"/>
        <v>0</v>
      </c>
      <c r="AO36" s="38">
        <f t="shared" si="72"/>
        <v>0</v>
      </c>
      <c r="AP36" s="38">
        <f t="shared" si="72"/>
        <v>0</v>
      </c>
      <c r="AQ36" s="38">
        <f t="shared" si="72"/>
        <v>0</v>
      </c>
      <c r="AR36" s="38">
        <f t="shared" si="72"/>
        <v>0</v>
      </c>
      <c r="AS36" s="38">
        <f t="shared" si="72"/>
        <v>0</v>
      </c>
      <c r="AT36" s="38">
        <f t="shared" ref="AT36:BY36" si="73">+AT35-AT37</f>
        <v>0</v>
      </c>
      <c r="AU36" s="38">
        <f t="shared" si="73"/>
        <v>0</v>
      </c>
      <c r="AV36" s="38">
        <f t="shared" si="73"/>
        <v>0</v>
      </c>
      <c r="AW36" s="38">
        <f t="shared" si="73"/>
        <v>0</v>
      </c>
      <c r="AX36" s="38">
        <f t="shared" si="73"/>
        <v>0</v>
      </c>
      <c r="AY36" s="38">
        <f t="shared" si="73"/>
        <v>0</v>
      </c>
      <c r="AZ36" s="38">
        <f t="shared" si="73"/>
        <v>0</v>
      </c>
      <c r="BA36" s="38">
        <f t="shared" si="73"/>
        <v>0</v>
      </c>
      <c r="BB36" s="38">
        <f t="shared" si="73"/>
        <v>0</v>
      </c>
      <c r="BC36" s="38">
        <f t="shared" si="73"/>
        <v>0</v>
      </c>
      <c r="BD36" s="38">
        <f t="shared" si="73"/>
        <v>0</v>
      </c>
      <c r="BE36" s="38">
        <f t="shared" si="73"/>
        <v>0</v>
      </c>
      <c r="BF36" s="38">
        <f t="shared" si="73"/>
        <v>0</v>
      </c>
      <c r="BG36" s="38">
        <f t="shared" si="73"/>
        <v>0</v>
      </c>
      <c r="BH36" s="38">
        <f t="shared" si="73"/>
        <v>0</v>
      </c>
      <c r="BI36" s="38">
        <f t="shared" si="73"/>
        <v>0</v>
      </c>
      <c r="BJ36" s="38">
        <f t="shared" si="73"/>
        <v>0</v>
      </c>
      <c r="BK36" s="38">
        <f t="shared" si="73"/>
        <v>0</v>
      </c>
      <c r="BL36" s="38">
        <f t="shared" si="73"/>
        <v>0</v>
      </c>
      <c r="BM36" s="38">
        <f t="shared" si="73"/>
        <v>0</v>
      </c>
      <c r="BN36" s="38">
        <f t="shared" si="73"/>
        <v>0</v>
      </c>
      <c r="BO36" s="38">
        <f t="shared" si="73"/>
        <v>0</v>
      </c>
      <c r="BP36" s="38">
        <f t="shared" si="73"/>
        <v>0</v>
      </c>
      <c r="BQ36" s="38">
        <f t="shared" si="73"/>
        <v>0</v>
      </c>
      <c r="BR36" s="38">
        <f t="shared" si="73"/>
        <v>0</v>
      </c>
      <c r="BS36" s="38">
        <f t="shared" si="73"/>
        <v>0</v>
      </c>
      <c r="BT36" s="38">
        <f t="shared" si="73"/>
        <v>0</v>
      </c>
      <c r="BU36" s="38">
        <f t="shared" si="73"/>
        <v>0</v>
      </c>
      <c r="BV36" s="38">
        <f t="shared" si="73"/>
        <v>0</v>
      </c>
      <c r="BW36" s="38">
        <f t="shared" si="73"/>
        <v>0</v>
      </c>
      <c r="BX36" s="38">
        <f t="shared" si="73"/>
        <v>0</v>
      </c>
      <c r="BY36" s="38">
        <f t="shared" si="73"/>
        <v>0</v>
      </c>
      <c r="BZ36" s="38">
        <f t="shared" ref="BZ36:CQ36" si="74">+BZ35-BZ37</f>
        <v>0</v>
      </c>
      <c r="CA36" s="38">
        <f t="shared" si="74"/>
        <v>0</v>
      </c>
      <c r="CB36" s="38">
        <f t="shared" si="74"/>
        <v>0</v>
      </c>
      <c r="CC36" s="38">
        <f t="shared" si="74"/>
        <v>0</v>
      </c>
      <c r="CD36" s="38">
        <f t="shared" si="74"/>
        <v>0</v>
      </c>
      <c r="CE36" s="38">
        <f t="shared" si="74"/>
        <v>0</v>
      </c>
      <c r="CF36" s="38">
        <f t="shared" si="74"/>
        <v>0</v>
      </c>
      <c r="CG36" s="38">
        <f t="shared" si="74"/>
        <v>0</v>
      </c>
      <c r="CH36" s="38">
        <f t="shared" si="74"/>
        <v>0</v>
      </c>
      <c r="CI36" s="38">
        <f t="shared" si="74"/>
        <v>0</v>
      </c>
      <c r="CJ36" s="38">
        <f t="shared" si="74"/>
        <v>0</v>
      </c>
      <c r="CK36" s="38">
        <f t="shared" si="74"/>
        <v>0</v>
      </c>
      <c r="CL36" s="38">
        <f t="shared" si="74"/>
        <v>0</v>
      </c>
      <c r="CM36" s="38">
        <f t="shared" si="74"/>
        <v>0</v>
      </c>
      <c r="CN36" s="38">
        <f t="shared" si="74"/>
        <v>0</v>
      </c>
      <c r="CO36" s="38">
        <f t="shared" si="74"/>
        <v>0</v>
      </c>
      <c r="CP36" s="38">
        <f t="shared" si="74"/>
        <v>0</v>
      </c>
      <c r="CQ36" s="38">
        <f t="shared" si="74"/>
        <v>0</v>
      </c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115" s="2" customFormat="1" ht="15">
      <c r="A37" s="9" t="s">
        <v>96</v>
      </c>
      <c r="P37" s="16"/>
      <c r="Q37" s="16"/>
      <c r="R37" s="16"/>
      <c r="S37" s="16"/>
      <c r="T37" s="16"/>
      <c r="U37" s="16">
        <f>IF(U35&gt;1,U35/$B$7,0)</f>
        <v>0</v>
      </c>
      <c r="V37" s="16">
        <f>IF(V35&gt;1,U37,0)</f>
        <v>0</v>
      </c>
      <c r="W37" s="16">
        <f t="shared" ref="W37:AS37" si="75">IF(W35&gt;1,V37,0)</f>
        <v>0</v>
      </c>
      <c r="X37" s="16">
        <f t="shared" si="75"/>
        <v>0</v>
      </c>
      <c r="Y37" s="16">
        <f t="shared" si="75"/>
        <v>0</v>
      </c>
      <c r="Z37" s="16">
        <f t="shared" si="75"/>
        <v>0</v>
      </c>
      <c r="AA37" s="16">
        <f t="shared" si="75"/>
        <v>0</v>
      </c>
      <c r="AB37" s="16">
        <f t="shared" si="75"/>
        <v>0</v>
      </c>
      <c r="AC37" s="16">
        <f t="shared" si="75"/>
        <v>0</v>
      </c>
      <c r="AD37" s="16">
        <f t="shared" si="75"/>
        <v>0</v>
      </c>
      <c r="AE37" s="16">
        <f t="shared" si="75"/>
        <v>0</v>
      </c>
      <c r="AF37" s="16">
        <f t="shared" si="75"/>
        <v>0</v>
      </c>
      <c r="AG37" s="16">
        <f t="shared" si="75"/>
        <v>0</v>
      </c>
      <c r="AH37" s="16">
        <f t="shared" si="75"/>
        <v>0</v>
      </c>
      <c r="AI37" s="16">
        <f t="shared" si="75"/>
        <v>0</v>
      </c>
      <c r="AJ37" s="16">
        <f t="shared" si="75"/>
        <v>0</v>
      </c>
      <c r="AK37" s="16">
        <f t="shared" si="75"/>
        <v>0</v>
      </c>
      <c r="AL37" s="16">
        <f t="shared" si="75"/>
        <v>0</v>
      </c>
      <c r="AM37" s="16">
        <f t="shared" si="75"/>
        <v>0</v>
      </c>
      <c r="AN37" s="16">
        <f t="shared" si="75"/>
        <v>0</v>
      </c>
      <c r="AO37" s="16">
        <f t="shared" si="75"/>
        <v>0</v>
      </c>
      <c r="AP37" s="16">
        <f t="shared" si="75"/>
        <v>0</v>
      </c>
      <c r="AQ37" s="16">
        <f t="shared" si="75"/>
        <v>0</v>
      </c>
      <c r="AR37" s="16">
        <f t="shared" si="75"/>
        <v>0</v>
      </c>
      <c r="AS37" s="16">
        <f t="shared" si="75"/>
        <v>0</v>
      </c>
      <c r="AT37" s="16">
        <f>IF(AT35&gt;1,AT35/$B$7,0)</f>
        <v>0</v>
      </c>
      <c r="AU37" s="16">
        <f>IF(AU35&gt;1,AT37,0)</f>
        <v>0</v>
      </c>
      <c r="AV37" s="16">
        <f t="shared" ref="AV37:BR37" si="76">IF(AV35&gt;1,AU37,0)</f>
        <v>0</v>
      </c>
      <c r="AW37" s="16">
        <f t="shared" si="76"/>
        <v>0</v>
      </c>
      <c r="AX37" s="16">
        <f t="shared" si="76"/>
        <v>0</v>
      </c>
      <c r="AY37" s="16">
        <f t="shared" si="76"/>
        <v>0</v>
      </c>
      <c r="AZ37" s="16">
        <f t="shared" si="76"/>
        <v>0</v>
      </c>
      <c r="BA37" s="16">
        <f t="shared" si="76"/>
        <v>0</v>
      </c>
      <c r="BB37" s="16">
        <f t="shared" si="76"/>
        <v>0</v>
      </c>
      <c r="BC37" s="16">
        <f t="shared" si="76"/>
        <v>0</v>
      </c>
      <c r="BD37" s="16">
        <f t="shared" si="76"/>
        <v>0</v>
      </c>
      <c r="BE37" s="16">
        <f t="shared" si="76"/>
        <v>0</v>
      </c>
      <c r="BF37" s="16">
        <f t="shared" si="76"/>
        <v>0</v>
      </c>
      <c r="BG37" s="16">
        <f t="shared" si="76"/>
        <v>0</v>
      </c>
      <c r="BH37" s="16">
        <f t="shared" si="76"/>
        <v>0</v>
      </c>
      <c r="BI37" s="16">
        <f t="shared" si="76"/>
        <v>0</v>
      </c>
      <c r="BJ37" s="16">
        <f t="shared" si="76"/>
        <v>0</v>
      </c>
      <c r="BK37" s="16">
        <f t="shared" si="76"/>
        <v>0</v>
      </c>
      <c r="BL37" s="16">
        <f t="shared" si="76"/>
        <v>0</v>
      </c>
      <c r="BM37" s="16">
        <f t="shared" si="76"/>
        <v>0</v>
      </c>
      <c r="BN37" s="16">
        <f t="shared" si="76"/>
        <v>0</v>
      </c>
      <c r="BO37" s="16">
        <f t="shared" si="76"/>
        <v>0</v>
      </c>
      <c r="BP37" s="16">
        <f t="shared" si="76"/>
        <v>0</v>
      </c>
      <c r="BQ37" s="16">
        <f t="shared" si="76"/>
        <v>0</v>
      </c>
      <c r="BR37" s="16">
        <f t="shared" si="76"/>
        <v>0</v>
      </c>
      <c r="BS37" s="16">
        <f>IF(BS35&gt;1,BS35/$B$7,0)</f>
        <v>0</v>
      </c>
      <c r="BT37" s="16">
        <f>IF(BT35&gt;1,BS37,0)</f>
        <v>0</v>
      </c>
      <c r="BU37" s="16">
        <f t="shared" ref="BU37:CQ37" si="77">IF(BU35&gt;1,BT37,0)</f>
        <v>0</v>
      </c>
      <c r="BV37" s="16">
        <f t="shared" si="77"/>
        <v>0</v>
      </c>
      <c r="BW37" s="16">
        <f t="shared" si="77"/>
        <v>0</v>
      </c>
      <c r="BX37" s="16">
        <f t="shared" si="77"/>
        <v>0</v>
      </c>
      <c r="BY37" s="16">
        <f t="shared" si="77"/>
        <v>0</v>
      </c>
      <c r="BZ37" s="16">
        <f t="shared" si="77"/>
        <v>0</v>
      </c>
      <c r="CA37" s="16">
        <f t="shared" si="77"/>
        <v>0</v>
      </c>
      <c r="CB37" s="16">
        <f t="shared" si="77"/>
        <v>0</v>
      </c>
      <c r="CC37" s="16">
        <f t="shared" si="77"/>
        <v>0</v>
      </c>
      <c r="CD37" s="16">
        <f t="shared" si="77"/>
        <v>0</v>
      </c>
      <c r="CE37" s="16">
        <f t="shared" si="77"/>
        <v>0</v>
      </c>
      <c r="CF37" s="16">
        <f t="shared" si="77"/>
        <v>0</v>
      </c>
      <c r="CG37" s="16">
        <f t="shared" si="77"/>
        <v>0</v>
      </c>
      <c r="CH37" s="16">
        <f t="shared" si="77"/>
        <v>0</v>
      </c>
      <c r="CI37" s="16">
        <f t="shared" si="77"/>
        <v>0</v>
      </c>
      <c r="CJ37" s="16">
        <f t="shared" si="77"/>
        <v>0</v>
      </c>
      <c r="CK37" s="16">
        <f t="shared" si="77"/>
        <v>0</v>
      </c>
      <c r="CL37" s="16">
        <f t="shared" si="77"/>
        <v>0</v>
      </c>
      <c r="CM37" s="16">
        <f t="shared" si="77"/>
        <v>0</v>
      </c>
      <c r="CN37" s="16">
        <f t="shared" si="77"/>
        <v>0</v>
      </c>
      <c r="CO37" s="16">
        <f t="shared" si="77"/>
        <v>0</v>
      </c>
      <c r="CP37" s="16">
        <f t="shared" si="77"/>
        <v>0</v>
      </c>
      <c r="CQ37" s="16">
        <f t="shared" si="77"/>
        <v>0</v>
      </c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</row>
    <row r="38" spans="1:115" s="2" customFormat="1" ht="15">
      <c r="A38" s="9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</row>
    <row r="39" spans="1:115" s="2" customFormat="1">
      <c r="A39" s="2" t="str">
        <f>'Med LF - portfolio costs'!A21</f>
        <v>Wind - PC 20</v>
      </c>
    </row>
    <row r="40" spans="1:115" s="2" customFormat="1">
      <c r="A40" s="9" t="s">
        <v>94</v>
      </c>
      <c r="P40" s="38"/>
      <c r="Q40" s="38"/>
      <c r="R40" s="38"/>
      <c r="S40" s="38"/>
      <c r="T40" s="38"/>
      <c r="U40" s="38"/>
      <c r="V40" s="38">
        <f>'Med LF - portfolio costs'!V12*U21*0</f>
        <v>0</v>
      </c>
      <c r="W40" s="38">
        <f t="shared" ref="W40" si="78">IF(V41&gt;0,V41,0)</f>
        <v>0</v>
      </c>
      <c r="X40" s="38">
        <f t="shared" ref="X40" si="79">IF(W41&gt;0,W41,0)</f>
        <v>0</v>
      </c>
      <c r="Y40" s="38">
        <f t="shared" ref="Y40" si="80">IF(X41&gt;0,X41,0)</f>
        <v>0</v>
      </c>
      <c r="Z40" s="38">
        <f t="shared" ref="Z40" si="81">IF(Y41&gt;0,Y41,0)</f>
        <v>0</v>
      </c>
      <c r="AA40" s="38">
        <f t="shared" ref="AA40" si="82">IF(Z41&gt;0,Z41,0)</f>
        <v>0</v>
      </c>
      <c r="AB40" s="38">
        <f t="shared" ref="AB40" si="83">IF(AA41&gt;0,AA41,0)</f>
        <v>0</v>
      </c>
      <c r="AC40" s="38">
        <f t="shared" ref="AC40" si="84">IF(AB41&gt;0,AB41,0)</f>
        <v>0</v>
      </c>
      <c r="AD40" s="38">
        <f t="shared" ref="AD40" si="85">IF(AC41&gt;0,AC41,0)</f>
        <v>0</v>
      </c>
      <c r="AE40" s="38">
        <f t="shared" ref="AE40" si="86">IF(AD41&gt;0,AD41,0)</f>
        <v>0</v>
      </c>
      <c r="AF40" s="38">
        <f t="shared" ref="AF40" si="87">IF(AE41&gt;0,AE41,0)</f>
        <v>0</v>
      </c>
      <c r="AG40" s="38">
        <f t="shared" ref="AG40" si="88">IF(AF41&gt;0,AF41,0)</f>
        <v>0</v>
      </c>
      <c r="AH40" s="38">
        <f t="shared" ref="AH40" si="89">IF(AG41&gt;0,AG41,0)</f>
        <v>0</v>
      </c>
      <c r="AI40" s="38">
        <f t="shared" ref="AI40" si="90">IF(AH41&gt;0,AH41,0)</f>
        <v>0</v>
      </c>
      <c r="AJ40" s="38">
        <f t="shared" ref="AJ40" si="91">IF(AI41&gt;0,AI41,0)</f>
        <v>0</v>
      </c>
      <c r="AK40" s="38">
        <f t="shared" ref="AK40" si="92">IF(AJ41&gt;0,AJ41,0)</f>
        <v>0</v>
      </c>
      <c r="AL40" s="38">
        <f t="shared" ref="AL40" si="93">IF(AK41&gt;0,AK41,0)</f>
        <v>0</v>
      </c>
      <c r="AM40" s="38">
        <f t="shared" ref="AM40" si="94">IF(AL41&gt;0,AL41,0)</f>
        <v>0</v>
      </c>
      <c r="AN40" s="38">
        <f t="shared" ref="AN40" si="95">IF(AM41&gt;0,AM41,0)</f>
        <v>0</v>
      </c>
      <c r="AO40" s="38">
        <f t="shared" ref="AO40" si="96">IF(AN41&gt;0,AN41,0)</f>
        <v>0</v>
      </c>
      <c r="AP40" s="38">
        <f t="shared" ref="AP40" si="97">IF(AO41&gt;0,AO41,0)</f>
        <v>0</v>
      </c>
      <c r="AQ40" s="38">
        <f t="shared" ref="AQ40" si="98">IF(AP41&gt;0,AP41,0)</f>
        <v>0</v>
      </c>
      <c r="AR40" s="38">
        <f t="shared" ref="AR40" si="99">IF(AQ41&gt;0,AQ41,0)</f>
        <v>0</v>
      </c>
      <c r="AS40" s="38">
        <f t="shared" ref="AS40:AT40" si="100">IF(AR41&gt;0,AR41,0)</f>
        <v>0</v>
      </c>
      <c r="AT40" s="38">
        <f t="shared" si="100"/>
        <v>0</v>
      </c>
      <c r="AU40" s="38">
        <f>'Med LF - portfolio costs'!AU$12*AT$21*0</f>
        <v>0</v>
      </c>
      <c r="AV40" s="38">
        <f t="shared" ref="AV40:BS40" si="101">IF(AU41&gt;0,AU41,0)</f>
        <v>0</v>
      </c>
      <c r="AW40" s="38">
        <f t="shared" si="101"/>
        <v>0</v>
      </c>
      <c r="AX40" s="38">
        <f t="shared" si="101"/>
        <v>0</v>
      </c>
      <c r="AY40" s="38">
        <f t="shared" si="101"/>
        <v>0</v>
      </c>
      <c r="AZ40" s="38">
        <f t="shared" si="101"/>
        <v>0</v>
      </c>
      <c r="BA40" s="38">
        <f t="shared" si="101"/>
        <v>0</v>
      </c>
      <c r="BB40" s="38">
        <f t="shared" si="101"/>
        <v>0</v>
      </c>
      <c r="BC40" s="38">
        <f t="shared" si="101"/>
        <v>0</v>
      </c>
      <c r="BD40" s="38">
        <f t="shared" si="101"/>
        <v>0</v>
      </c>
      <c r="BE40" s="38">
        <f t="shared" si="101"/>
        <v>0</v>
      </c>
      <c r="BF40" s="38">
        <f t="shared" si="101"/>
        <v>0</v>
      </c>
      <c r="BG40" s="38">
        <f t="shared" si="101"/>
        <v>0</v>
      </c>
      <c r="BH40" s="38">
        <f t="shared" si="101"/>
        <v>0</v>
      </c>
      <c r="BI40" s="38">
        <f t="shared" si="101"/>
        <v>0</v>
      </c>
      <c r="BJ40" s="38">
        <f t="shared" si="101"/>
        <v>0</v>
      </c>
      <c r="BK40" s="38">
        <f t="shared" si="101"/>
        <v>0</v>
      </c>
      <c r="BL40" s="38">
        <f t="shared" si="101"/>
        <v>0</v>
      </c>
      <c r="BM40" s="38">
        <f t="shared" si="101"/>
        <v>0</v>
      </c>
      <c r="BN40" s="38">
        <f t="shared" si="101"/>
        <v>0</v>
      </c>
      <c r="BO40" s="38">
        <f t="shared" si="101"/>
        <v>0</v>
      </c>
      <c r="BP40" s="38">
        <f t="shared" si="101"/>
        <v>0</v>
      </c>
      <c r="BQ40" s="38">
        <f t="shared" si="101"/>
        <v>0</v>
      </c>
      <c r="BR40" s="38">
        <f t="shared" si="101"/>
        <v>0</v>
      </c>
      <c r="BS40" s="38">
        <f t="shared" si="101"/>
        <v>0</v>
      </c>
      <c r="BT40" s="38">
        <f>'Med LF - portfolio costs'!BT$12*BS$21*0</f>
        <v>0</v>
      </c>
      <c r="BU40" s="38">
        <f t="shared" ref="BU40:CR40" si="102">IF(BT41&gt;0,BT41,0)</f>
        <v>0</v>
      </c>
      <c r="BV40" s="38">
        <f t="shared" si="102"/>
        <v>0</v>
      </c>
      <c r="BW40" s="38">
        <f t="shared" si="102"/>
        <v>0</v>
      </c>
      <c r="BX40" s="38">
        <f t="shared" si="102"/>
        <v>0</v>
      </c>
      <c r="BY40" s="38">
        <f t="shared" si="102"/>
        <v>0</v>
      </c>
      <c r="BZ40" s="38">
        <f t="shared" si="102"/>
        <v>0</v>
      </c>
      <c r="CA40" s="38">
        <f t="shared" si="102"/>
        <v>0</v>
      </c>
      <c r="CB40" s="38">
        <f t="shared" si="102"/>
        <v>0</v>
      </c>
      <c r="CC40" s="38">
        <f t="shared" si="102"/>
        <v>0</v>
      </c>
      <c r="CD40" s="38">
        <f t="shared" si="102"/>
        <v>0</v>
      </c>
      <c r="CE40" s="38">
        <f t="shared" si="102"/>
        <v>0</v>
      </c>
      <c r="CF40" s="38">
        <f t="shared" si="102"/>
        <v>0</v>
      </c>
      <c r="CG40" s="38">
        <f t="shared" si="102"/>
        <v>0</v>
      </c>
      <c r="CH40" s="38">
        <f t="shared" si="102"/>
        <v>0</v>
      </c>
      <c r="CI40" s="38">
        <f t="shared" si="102"/>
        <v>0</v>
      </c>
      <c r="CJ40" s="38">
        <f t="shared" si="102"/>
        <v>0</v>
      </c>
      <c r="CK40" s="38">
        <f t="shared" si="102"/>
        <v>0</v>
      </c>
      <c r="CL40" s="38">
        <f t="shared" si="102"/>
        <v>0</v>
      </c>
      <c r="CM40" s="38">
        <f t="shared" si="102"/>
        <v>0</v>
      </c>
      <c r="CN40" s="38">
        <f t="shared" si="102"/>
        <v>0</v>
      </c>
      <c r="CO40" s="38">
        <f t="shared" si="102"/>
        <v>0</v>
      </c>
      <c r="CP40" s="38">
        <f t="shared" si="102"/>
        <v>0</v>
      </c>
      <c r="CQ40" s="38">
        <f t="shared" si="102"/>
        <v>0</v>
      </c>
      <c r="CR40" s="38">
        <f t="shared" si="102"/>
        <v>0</v>
      </c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</row>
    <row r="41" spans="1:115" s="2" customFormat="1" ht="15">
      <c r="A41" s="9" t="s">
        <v>95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8"/>
      <c r="Q41" s="38"/>
      <c r="R41" s="38"/>
      <c r="S41" s="38"/>
      <c r="T41" s="38"/>
      <c r="U41" s="133"/>
      <c r="V41" s="38">
        <f t="shared" ref="V41:AT41" si="103">+V40-V42</f>
        <v>0</v>
      </c>
      <c r="W41" s="38">
        <f t="shared" si="103"/>
        <v>0</v>
      </c>
      <c r="X41" s="38">
        <f t="shared" si="103"/>
        <v>0</v>
      </c>
      <c r="Y41" s="38">
        <f t="shared" si="103"/>
        <v>0</v>
      </c>
      <c r="Z41" s="38">
        <f t="shared" si="103"/>
        <v>0</v>
      </c>
      <c r="AA41" s="38">
        <f t="shared" si="103"/>
        <v>0</v>
      </c>
      <c r="AB41" s="38">
        <f t="shared" si="103"/>
        <v>0</v>
      </c>
      <c r="AC41" s="38">
        <f t="shared" si="103"/>
        <v>0</v>
      </c>
      <c r="AD41" s="38">
        <f t="shared" si="103"/>
        <v>0</v>
      </c>
      <c r="AE41" s="38">
        <f t="shared" si="103"/>
        <v>0</v>
      </c>
      <c r="AF41" s="38">
        <f t="shared" si="103"/>
        <v>0</v>
      </c>
      <c r="AG41" s="38">
        <f t="shared" si="103"/>
        <v>0</v>
      </c>
      <c r="AH41" s="38">
        <f t="shared" si="103"/>
        <v>0</v>
      </c>
      <c r="AI41" s="38">
        <f t="shared" si="103"/>
        <v>0</v>
      </c>
      <c r="AJ41" s="38">
        <f t="shared" si="103"/>
        <v>0</v>
      </c>
      <c r="AK41" s="38">
        <f t="shared" si="103"/>
        <v>0</v>
      </c>
      <c r="AL41" s="38">
        <f t="shared" si="103"/>
        <v>0</v>
      </c>
      <c r="AM41" s="38">
        <f t="shared" si="103"/>
        <v>0</v>
      </c>
      <c r="AN41" s="38">
        <f t="shared" si="103"/>
        <v>0</v>
      </c>
      <c r="AO41" s="38">
        <f t="shared" si="103"/>
        <v>0</v>
      </c>
      <c r="AP41" s="38">
        <f t="shared" si="103"/>
        <v>0</v>
      </c>
      <c r="AQ41" s="38">
        <f t="shared" si="103"/>
        <v>0</v>
      </c>
      <c r="AR41" s="38">
        <f t="shared" si="103"/>
        <v>0</v>
      </c>
      <c r="AS41" s="38">
        <f t="shared" si="103"/>
        <v>0</v>
      </c>
      <c r="AT41" s="38">
        <f t="shared" si="103"/>
        <v>0</v>
      </c>
      <c r="AU41" s="38">
        <f t="shared" ref="AU41:BZ41" si="104">+AU40-AU42</f>
        <v>0</v>
      </c>
      <c r="AV41" s="38">
        <f t="shared" si="104"/>
        <v>0</v>
      </c>
      <c r="AW41" s="38">
        <f t="shared" si="104"/>
        <v>0</v>
      </c>
      <c r="AX41" s="38">
        <f t="shared" si="104"/>
        <v>0</v>
      </c>
      <c r="AY41" s="38">
        <f t="shared" si="104"/>
        <v>0</v>
      </c>
      <c r="AZ41" s="38">
        <f t="shared" si="104"/>
        <v>0</v>
      </c>
      <c r="BA41" s="38">
        <f t="shared" si="104"/>
        <v>0</v>
      </c>
      <c r="BB41" s="38">
        <f t="shared" si="104"/>
        <v>0</v>
      </c>
      <c r="BC41" s="38">
        <f t="shared" si="104"/>
        <v>0</v>
      </c>
      <c r="BD41" s="38">
        <f t="shared" si="104"/>
        <v>0</v>
      </c>
      <c r="BE41" s="38">
        <f t="shared" si="104"/>
        <v>0</v>
      </c>
      <c r="BF41" s="38">
        <f t="shared" si="104"/>
        <v>0</v>
      </c>
      <c r="BG41" s="38">
        <f t="shared" si="104"/>
        <v>0</v>
      </c>
      <c r="BH41" s="38">
        <f t="shared" si="104"/>
        <v>0</v>
      </c>
      <c r="BI41" s="38">
        <f t="shared" si="104"/>
        <v>0</v>
      </c>
      <c r="BJ41" s="38">
        <f t="shared" si="104"/>
        <v>0</v>
      </c>
      <c r="BK41" s="38">
        <f t="shared" si="104"/>
        <v>0</v>
      </c>
      <c r="BL41" s="38">
        <f t="shared" si="104"/>
        <v>0</v>
      </c>
      <c r="BM41" s="38">
        <f t="shared" si="104"/>
        <v>0</v>
      </c>
      <c r="BN41" s="38">
        <f t="shared" si="104"/>
        <v>0</v>
      </c>
      <c r="BO41" s="38">
        <f t="shared" si="104"/>
        <v>0</v>
      </c>
      <c r="BP41" s="38">
        <f t="shared" si="104"/>
        <v>0</v>
      </c>
      <c r="BQ41" s="38">
        <f t="shared" si="104"/>
        <v>0</v>
      </c>
      <c r="BR41" s="38">
        <f t="shared" si="104"/>
        <v>0</v>
      </c>
      <c r="BS41" s="38">
        <f t="shared" si="104"/>
        <v>0</v>
      </c>
      <c r="BT41" s="38">
        <f t="shared" si="104"/>
        <v>0</v>
      </c>
      <c r="BU41" s="38">
        <f t="shared" si="104"/>
        <v>0</v>
      </c>
      <c r="BV41" s="38">
        <f t="shared" si="104"/>
        <v>0</v>
      </c>
      <c r="BW41" s="38">
        <f t="shared" si="104"/>
        <v>0</v>
      </c>
      <c r="BX41" s="38">
        <f t="shared" si="104"/>
        <v>0</v>
      </c>
      <c r="BY41" s="38">
        <f t="shared" si="104"/>
        <v>0</v>
      </c>
      <c r="BZ41" s="38">
        <f t="shared" si="104"/>
        <v>0</v>
      </c>
      <c r="CA41" s="38">
        <f t="shared" ref="CA41:CR41" si="105">+CA40-CA42</f>
        <v>0</v>
      </c>
      <c r="CB41" s="38">
        <f t="shared" si="105"/>
        <v>0</v>
      </c>
      <c r="CC41" s="38">
        <f t="shared" si="105"/>
        <v>0</v>
      </c>
      <c r="CD41" s="38">
        <f t="shared" si="105"/>
        <v>0</v>
      </c>
      <c r="CE41" s="38">
        <f t="shared" si="105"/>
        <v>0</v>
      </c>
      <c r="CF41" s="38">
        <f t="shared" si="105"/>
        <v>0</v>
      </c>
      <c r="CG41" s="38">
        <f t="shared" si="105"/>
        <v>0</v>
      </c>
      <c r="CH41" s="38">
        <f t="shared" si="105"/>
        <v>0</v>
      </c>
      <c r="CI41" s="38">
        <f t="shared" si="105"/>
        <v>0</v>
      </c>
      <c r="CJ41" s="38">
        <f t="shared" si="105"/>
        <v>0</v>
      </c>
      <c r="CK41" s="38">
        <f t="shared" si="105"/>
        <v>0</v>
      </c>
      <c r="CL41" s="38">
        <f t="shared" si="105"/>
        <v>0</v>
      </c>
      <c r="CM41" s="38">
        <f t="shared" si="105"/>
        <v>0</v>
      </c>
      <c r="CN41" s="38">
        <f t="shared" si="105"/>
        <v>0</v>
      </c>
      <c r="CO41" s="38">
        <f t="shared" si="105"/>
        <v>0</v>
      </c>
      <c r="CP41" s="38">
        <f t="shared" si="105"/>
        <v>0</v>
      </c>
      <c r="CQ41" s="38">
        <f t="shared" si="105"/>
        <v>0</v>
      </c>
      <c r="CR41" s="38">
        <f t="shared" si="105"/>
        <v>0</v>
      </c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</row>
    <row r="42" spans="1:115" s="2" customFormat="1" ht="15">
      <c r="A42" s="9" t="s">
        <v>96</v>
      </c>
      <c r="P42" s="16"/>
      <c r="Q42" s="16"/>
      <c r="R42" s="16"/>
      <c r="S42" s="16"/>
      <c r="T42" s="16"/>
      <c r="U42" s="16"/>
      <c r="V42" s="16">
        <f>IF(V40&gt;1,V40/$B$7,0)</f>
        <v>0</v>
      </c>
      <c r="W42" s="16">
        <f>IF(W40&gt;1,V42,0)</f>
        <v>0</v>
      </c>
      <c r="X42" s="16">
        <f t="shared" ref="X42:AT42" si="106">IF(X40&gt;1,W42,0)</f>
        <v>0</v>
      </c>
      <c r="Y42" s="16">
        <f t="shared" si="106"/>
        <v>0</v>
      </c>
      <c r="Z42" s="16">
        <f t="shared" si="106"/>
        <v>0</v>
      </c>
      <c r="AA42" s="16">
        <f t="shared" si="106"/>
        <v>0</v>
      </c>
      <c r="AB42" s="16">
        <f t="shared" si="106"/>
        <v>0</v>
      </c>
      <c r="AC42" s="16">
        <f t="shared" si="106"/>
        <v>0</v>
      </c>
      <c r="AD42" s="16">
        <f t="shared" si="106"/>
        <v>0</v>
      </c>
      <c r="AE42" s="16">
        <f t="shared" si="106"/>
        <v>0</v>
      </c>
      <c r="AF42" s="16">
        <f t="shared" si="106"/>
        <v>0</v>
      </c>
      <c r="AG42" s="16">
        <f t="shared" si="106"/>
        <v>0</v>
      </c>
      <c r="AH42" s="16">
        <f t="shared" si="106"/>
        <v>0</v>
      </c>
      <c r="AI42" s="16">
        <f t="shared" si="106"/>
        <v>0</v>
      </c>
      <c r="AJ42" s="16">
        <f t="shared" si="106"/>
        <v>0</v>
      </c>
      <c r="AK42" s="16">
        <f t="shared" si="106"/>
        <v>0</v>
      </c>
      <c r="AL42" s="16">
        <f t="shared" si="106"/>
        <v>0</v>
      </c>
      <c r="AM42" s="16">
        <f t="shared" si="106"/>
        <v>0</v>
      </c>
      <c r="AN42" s="16">
        <f t="shared" si="106"/>
        <v>0</v>
      </c>
      <c r="AO42" s="16">
        <f t="shared" si="106"/>
        <v>0</v>
      </c>
      <c r="AP42" s="16">
        <f t="shared" si="106"/>
        <v>0</v>
      </c>
      <c r="AQ42" s="16">
        <f t="shared" si="106"/>
        <v>0</v>
      </c>
      <c r="AR42" s="16">
        <f t="shared" si="106"/>
        <v>0</v>
      </c>
      <c r="AS42" s="16">
        <f t="shared" si="106"/>
        <v>0</v>
      </c>
      <c r="AT42" s="16">
        <f t="shared" si="106"/>
        <v>0</v>
      </c>
      <c r="AU42" s="16">
        <f>IF(AU40&gt;1,AU40/$B$7,0)</f>
        <v>0</v>
      </c>
      <c r="AV42" s="16">
        <f>IF(AV40&gt;1,AU42,0)</f>
        <v>0</v>
      </c>
      <c r="AW42" s="16">
        <f t="shared" ref="AW42:BS42" si="107">IF(AW40&gt;1,AV42,0)</f>
        <v>0</v>
      </c>
      <c r="AX42" s="16">
        <f t="shared" si="107"/>
        <v>0</v>
      </c>
      <c r="AY42" s="16">
        <f t="shared" si="107"/>
        <v>0</v>
      </c>
      <c r="AZ42" s="16">
        <f t="shared" si="107"/>
        <v>0</v>
      </c>
      <c r="BA42" s="16">
        <f t="shared" si="107"/>
        <v>0</v>
      </c>
      <c r="BB42" s="16">
        <f t="shared" si="107"/>
        <v>0</v>
      </c>
      <c r="BC42" s="16">
        <f t="shared" si="107"/>
        <v>0</v>
      </c>
      <c r="BD42" s="16">
        <f t="shared" si="107"/>
        <v>0</v>
      </c>
      <c r="BE42" s="16">
        <f t="shared" si="107"/>
        <v>0</v>
      </c>
      <c r="BF42" s="16">
        <f t="shared" si="107"/>
        <v>0</v>
      </c>
      <c r="BG42" s="16">
        <f t="shared" si="107"/>
        <v>0</v>
      </c>
      <c r="BH42" s="16">
        <f t="shared" si="107"/>
        <v>0</v>
      </c>
      <c r="BI42" s="16">
        <f t="shared" si="107"/>
        <v>0</v>
      </c>
      <c r="BJ42" s="16">
        <f t="shared" si="107"/>
        <v>0</v>
      </c>
      <c r="BK42" s="16">
        <f t="shared" si="107"/>
        <v>0</v>
      </c>
      <c r="BL42" s="16">
        <f t="shared" si="107"/>
        <v>0</v>
      </c>
      <c r="BM42" s="16">
        <f t="shared" si="107"/>
        <v>0</v>
      </c>
      <c r="BN42" s="16">
        <f t="shared" si="107"/>
        <v>0</v>
      </c>
      <c r="BO42" s="16">
        <f t="shared" si="107"/>
        <v>0</v>
      </c>
      <c r="BP42" s="16">
        <f t="shared" si="107"/>
        <v>0</v>
      </c>
      <c r="BQ42" s="16">
        <f t="shared" si="107"/>
        <v>0</v>
      </c>
      <c r="BR42" s="16">
        <f t="shared" si="107"/>
        <v>0</v>
      </c>
      <c r="BS42" s="16">
        <f t="shared" si="107"/>
        <v>0</v>
      </c>
      <c r="BT42" s="16">
        <f>IF(BT40&gt;1,BT40/$B$7,0)</f>
        <v>0</v>
      </c>
      <c r="BU42" s="16">
        <f>IF(BU40&gt;1,BT42,0)</f>
        <v>0</v>
      </c>
      <c r="BV42" s="16">
        <f t="shared" ref="BV42:CR42" si="108">IF(BV40&gt;1,BU42,0)</f>
        <v>0</v>
      </c>
      <c r="BW42" s="16">
        <f t="shared" si="108"/>
        <v>0</v>
      </c>
      <c r="BX42" s="16">
        <f t="shared" si="108"/>
        <v>0</v>
      </c>
      <c r="BY42" s="16">
        <f t="shared" si="108"/>
        <v>0</v>
      </c>
      <c r="BZ42" s="16">
        <f t="shared" si="108"/>
        <v>0</v>
      </c>
      <c r="CA42" s="16">
        <f t="shared" si="108"/>
        <v>0</v>
      </c>
      <c r="CB42" s="16">
        <f t="shared" si="108"/>
        <v>0</v>
      </c>
      <c r="CC42" s="16">
        <f t="shared" si="108"/>
        <v>0</v>
      </c>
      <c r="CD42" s="16">
        <f t="shared" si="108"/>
        <v>0</v>
      </c>
      <c r="CE42" s="16">
        <f t="shared" si="108"/>
        <v>0</v>
      </c>
      <c r="CF42" s="16">
        <f t="shared" si="108"/>
        <v>0</v>
      </c>
      <c r="CG42" s="16">
        <f t="shared" si="108"/>
        <v>0</v>
      </c>
      <c r="CH42" s="16">
        <f t="shared" si="108"/>
        <v>0</v>
      </c>
      <c r="CI42" s="16">
        <f t="shared" si="108"/>
        <v>0</v>
      </c>
      <c r="CJ42" s="16">
        <f t="shared" si="108"/>
        <v>0</v>
      </c>
      <c r="CK42" s="16">
        <f t="shared" si="108"/>
        <v>0</v>
      </c>
      <c r="CL42" s="16">
        <f t="shared" si="108"/>
        <v>0</v>
      </c>
      <c r="CM42" s="16">
        <f t="shared" si="108"/>
        <v>0</v>
      </c>
      <c r="CN42" s="16">
        <f t="shared" si="108"/>
        <v>0</v>
      </c>
      <c r="CO42" s="16">
        <f t="shared" si="108"/>
        <v>0</v>
      </c>
      <c r="CP42" s="16">
        <f t="shared" si="108"/>
        <v>0</v>
      </c>
      <c r="CQ42" s="16">
        <f t="shared" si="108"/>
        <v>0</v>
      </c>
      <c r="CR42" s="16">
        <f t="shared" si="108"/>
        <v>0</v>
      </c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</row>
    <row r="43" spans="1:115" s="2" customFormat="1" ht="15">
      <c r="A43" s="9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</row>
    <row r="44" spans="1:115" s="2" customFormat="1" ht="15">
      <c r="A44" s="9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</row>
    <row r="45" spans="1:115" s="2" customFormat="1" ht="15">
      <c r="A45" s="9" t="s">
        <v>170</v>
      </c>
      <c r="B45" s="42"/>
      <c r="C45" s="42"/>
      <c r="D45" s="42"/>
      <c r="E45" s="42"/>
      <c r="F45" s="42"/>
      <c r="G45" s="42"/>
      <c r="H45" s="42"/>
      <c r="I45" s="42"/>
      <c r="J45" s="42">
        <f>'Med LF - portfolio costs'!J$10*I$21</f>
        <v>11.3</v>
      </c>
      <c r="K45" s="42">
        <f t="shared" ref="K45:X45" si="109">IF(J46&gt;0,J46,0)</f>
        <v>10.546666666666667</v>
      </c>
      <c r="L45" s="42">
        <f t="shared" si="109"/>
        <v>9.793333333333333</v>
      </c>
      <c r="M45" s="42">
        <f t="shared" si="109"/>
        <v>9.0399999999999991</v>
      </c>
      <c r="N45" s="42">
        <f t="shared" si="109"/>
        <v>8.2866666666666653</v>
      </c>
      <c r="O45" s="42">
        <f t="shared" si="109"/>
        <v>7.5333333333333314</v>
      </c>
      <c r="P45" s="42">
        <f t="shared" si="109"/>
        <v>6.7799999999999976</v>
      </c>
      <c r="Q45" s="42">
        <f t="shared" si="109"/>
        <v>6.0266666666666637</v>
      </c>
      <c r="R45" s="42">
        <f t="shared" si="109"/>
        <v>5.2733333333333299</v>
      </c>
      <c r="S45" s="42">
        <f t="shared" si="109"/>
        <v>4.519999999999996</v>
      </c>
      <c r="T45" s="42">
        <f t="shared" si="109"/>
        <v>3.7666666666666626</v>
      </c>
      <c r="U45" s="42">
        <f t="shared" si="109"/>
        <v>3.0133333333333292</v>
      </c>
      <c r="V45" s="42">
        <f t="shared" si="109"/>
        <v>2.2599999999999958</v>
      </c>
      <c r="W45" s="42">
        <f t="shared" si="109"/>
        <v>1.5066666666666624</v>
      </c>
      <c r="X45" s="42">
        <f t="shared" si="109"/>
        <v>0.75333333333332897</v>
      </c>
      <c r="Y45" s="42"/>
      <c r="Z45" s="42"/>
      <c r="AA45" s="42"/>
      <c r="AB45" s="42"/>
      <c r="AC45" s="42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</row>
    <row r="46" spans="1:115" s="2" customFormat="1" ht="15">
      <c r="B46" s="42"/>
      <c r="C46" s="42"/>
      <c r="D46" s="42"/>
      <c r="E46" s="42"/>
      <c r="F46" s="42"/>
      <c r="G46" s="42"/>
      <c r="H46" s="42"/>
      <c r="I46" s="42"/>
      <c r="J46" s="42">
        <f t="shared" ref="J46:X46" si="110">+J45-J47</f>
        <v>10.546666666666667</v>
      </c>
      <c r="K46" s="42">
        <f t="shared" si="110"/>
        <v>9.793333333333333</v>
      </c>
      <c r="L46" s="42">
        <f t="shared" si="110"/>
        <v>9.0399999999999991</v>
      </c>
      <c r="M46" s="42">
        <f t="shared" si="110"/>
        <v>8.2866666666666653</v>
      </c>
      <c r="N46" s="42">
        <f t="shared" si="110"/>
        <v>7.5333333333333314</v>
      </c>
      <c r="O46" s="42">
        <f t="shared" si="110"/>
        <v>6.7799999999999976</v>
      </c>
      <c r="P46" s="42">
        <f t="shared" si="110"/>
        <v>6.0266666666666637</v>
      </c>
      <c r="Q46" s="42">
        <f t="shared" si="110"/>
        <v>5.2733333333333299</v>
      </c>
      <c r="R46" s="42">
        <f t="shared" si="110"/>
        <v>4.519999999999996</v>
      </c>
      <c r="S46" s="42">
        <f t="shared" si="110"/>
        <v>3.7666666666666626</v>
      </c>
      <c r="T46" s="42">
        <f t="shared" si="110"/>
        <v>3.0133333333333292</v>
      </c>
      <c r="U46" s="42">
        <f t="shared" si="110"/>
        <v>2.2599999999999958</v>
      </c>
      <c r="V46" s="42">
        <f t="shared" si="110"/>
        <v>1.5066666666666624</v>
      </c>
      <c r="W46" s="42">
        <f t="shared" si="110"/>
        <v>0.75333333333332897</v>
      </c>
      <c r="X46" s="42">
        <f t="shared" si="110"/>
        <v>-4.4408920985006262E-15</v>
      </c>
      <c r="Y46" s="42"/>
      <c r="Z46" s="42"/>
      <c r="AA46" s="42"/>
      <c r="AB46" s="42"/>
      <c r="AC46" s="42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</row>
    <row r="47" spans="1:115" s="2" customFormat="1" ht="15">
      <c r="A47" s="9"/>
      <c r="B47" s="42"/>
      <c r="C47" s="42"/>
      <c r="D47" s="42"/>
      <c r="E47" s="42"/>
      <c r="F47" s="42"/>
      <c r="G47" s="42"/>
      <c r="H47" s="42"/>
      <c r="I47" s="42"/>
      <c r="J47" s="42">
        <f>IF(J45&gt;0.1,J45/$B$8,0)</f>
        <v>0.75333333333333341</v>
      </c>
      <c r="K47" s="42">
        <f t="shared" ref="K47:X47" si="111">IF(K45&gt;0.1,J47,0)</f>
        <v>0.75333333333333341</v>
      </c>
      <c r="L47" s="42">
        <f t="shared" si="111"/>
        <v>0.75333333333333341</v>
      </c>
      <c r="M47" s="42">
        <f t="shared" si="111"/>
        <v>0.75333333333333341</v>
      </c>
      <c r="N47" s="42">
        <f t="shared" si="111"/>
        <v>0.75333333333333341</v>
      </c>
      <c r="O47" s="42">
        <f t="shared" si="111"/>
        <v>0.75333333333333341</v>
      </c>
      <c r="P47" s="42">
        <f t="shared" si="111"/>
        <v>0.75333333333333341</v>
      </c>
      <c r="Q47" s="42">
        <f t="shared" si="111"/>
        <v>0.75333333333333341</v>
      </c>
      <c r="R47" s="42">
        <f t="shared" si="111"/>
        <v>0.75333333333333341</v>
      </c>
      <c r="S47" s="42">
        <f t="shared" si="111"/>
        <v>0.75333333333333341</v>
      </c>
      <c r="T47" s="42">
        <f t="shared" si="111"/>
        <v>0.75333333333333341</v>
      </c>
      <c r="U47" s="42">
        <f t="shared" si="111"/>
        <v>0.75333333333333341</v>
      </c>
      <c r="V47" s="42">
        <f t="shared" si="111"/>
        <v>0.75333333333333341</v>
      </c>
      <c r="W47" s="42">
        <f t="shared" si="111"/>
        <v>0.75333333333333341</v>
      </c>
      <c r="X47" s="42">
        <f t="shared" si="111"/>
        <v>0.75333333333333341</v>
      </c>
      <c r="Y47" s="42"/>
      <c r="Z47" s="42"/>
      <c r="AA47" s="42"/>
      <c r="AB47" s="42"/>
      <c r="AC47" s="42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</row>
    <row r="48" spans="1:115" s="2" customFormat="1" ht="15">
      <c r="A48" s="9" t="s">
        <v>171</v>
      </c>
      <c r="B48" s="42"/>
      <c r="C48" s="42"/>
      <c r="D48" s="42"/>
      <c r="E48" s="42"/>
      <c r="F48" s="42"/>
      <c r="G48" s="42"/>
      <c r="H48" s="42"/>
      <c r="I48" s="42"/>
      <c r="K48" s="42">
        <f>'Med LF - portfolio costs'!K$10*J$21</f>
        <v>93.838980000000006</v>
      </c>
      <c r="L48" s="42">
        <f t="shared" ref="L48" si="112">IF(K49&gt;0,K49,0)</f>
        <v>87.583048000000005</v>
      </c>
      <c r="M48" s="42">
        <f t="shared" ref="M48" si="113">IF(L49&gt;0,L49,0)</f>
        <v>81.327116000000004</v>
      </c>
      <c r="N48" s="42">
        <f t="shared" ref="N48" si="114">IF(M49&gt;0,M49,0)</f>
        <v>75.071184000000002</v>
      </c>
      <c r="O48" s="42">
        <f t="shared" ref="O48" si="115">IF(N49&gt;0,N49,0)</f>
        <v>68.815252000000001</v>
      </c>
      <c r="P48" s="42">
        <f t="shared" ref="P48" si="116">IF(O49&gt;0,O49,0)</f>
        <v>62.55932</v>
      </c>
      <c r="Q48" s="42">
        <f t="shared" ref="Q48" si="117">IF(P49&gt;0,P49,0)</f>
        <v>56.303387999999998</v>
      </c>
      <c r="R48" s="42">
        <f t="shared" ref="R48" si="118">IF(Q49&gt;0,Q49,0)</f>
        <v>50.047455999999997</v>
      </c>
      <c r="S48" s="42">
        <f t="shared" ref="S48" si="119">IF(R49&gt;0,R49,0)</f>
        <v>43.791523999999995</v>
      </c>
      <c r="T48" s="42">
        <f t="shared" ref="T48" si="120">IF(S49&gt;0,S49,0)</f>
        <v>37.535591999999994</v>
      </c>
      <c r="U48" s="42">
        <f t="shared" ref="U48" si="121">IF(T49&gt;0,T49,0)</f>
        <v>31.279659999999993</v>
      </c>
      <c r="V48" s="42">
        <f t="shared" ref="V48" si="122">IF(U49&gt;0,U49,0)</f>
        <v>25.023727999999991</v>
      </c>
      <c r="W48" s="42">
        <f t="shared" ref="W48" si="123">IF(V49&gt;0,V49,0)</f>
        <v>18.76779599999999</v>
      </c>
      <c r="X48" s="42">
        <f t="shared" ref="X48" si="124">IF(W49&gt;0,W49,0)</f>
        <v>12.511863999999989</v>
      </c>
      <c r="Y48" s="42">
        <f t="shared" ref="Y48" si="125">IF(X49&gt;0,X49,0)</f>
        <v>6.2559319999999881</v>
      </c>
      <c r="Z48" s="42"/>
      <c r="AA48" s="42"/>
      <c r="AB48" s="42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</row>
    <row r="49" spans="1:114" s="2" customFormat="1" ht="15">
      <c r="A49" s="9"/>
      <c r="B49" s="42"/>
      <c r="C49" s="42"/>
      <c r="D49" s="42"/>
      <c r="E49" s="42"/>
      <c r="F49" s="42"/>
      <c r="G49" s="42"/>
      <c r="H49" s="42"/>
      <c r="I49" s="42"/>
      <c r="K49" s="42">
        <f>+K48-K50</f>
        <v>87.583048000000005</v>
      </c>
      <c r="L49" s="42">
        <f t="shared" ref="L49:Y49" si="126">+L48-L50</f>
        <v>81.327116000000004</v>
      </c>
      <c r="M49" s="42">
        <f t="shared" si="126"/>
        <v>75.071184000000002</v>
      </c>
      <c r="N49" s="42">
        <f t="shared" si="126"/>
        <v>68.815252000000001</v>
      </c>
      <c r="O49" s="42">
        <f t="shared" si="126"/>
        <v>62.55932</v>
      </c>
      <c r="P49" s="42">
        <f t="shared" si="126"/>
        <v>56.303387999999998</v>
      </c>
      <c r="Q49" s="42">
        <f t="shared" si="126"/>
        <v>50.047455999999997</v>
      </c>
      <c r="R49" s="42">
        <f t="shared" si="126"/>
        <v>43.791523999999995</v>
      </c>
      <c r="S49" s="42">
        <f t="shared" si="126"/>
        <v>37.535591999999994</v>
      </c>
      <c r="T49" s="42">
        <f t="shared" si="126"/>
        <v>31.279659999999993</v>
      </c>
      <c r="U49" s="42">
        <f t="shared" si="126"/>
        <v>25.023727999999991</v>
      </c>
      <c r="V49" s="42">
        <f t="shared" si="126"/>
        <v>18.76779599999999</v>
      </c>
      <c r="W49" s="42">
        <f t="shared" si="126"/>
        <v>12.511863999999989</v>
      </c>
      <c r="X49" s="42">
        <f t="shared" si="126"/>
        <v>6.2559319999999881</v>
      </c>
      <c r="Y49" s="42">
        <f t="shared" si="126"/>
        <v>-1.2434497875801753E-14</v>
      </c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</row>
    <row r="50" spans="1:114" s="2" customFormat="1" ht="15">
      <c r="A50" s="9"/>
      <c r="B50" s="42"/>
      <c r="C50" s="42"/>
      <c r="D50" s="42"/>
      <c r="E50" s="42"/>
      <c r="F50" s="42"/>
      <c r="G50" s="42"/>
      <c r="H50" s="42"/>
      <c r="I50" s="42"/>
      <c r="K50" s="42">
        <f>IF(K48&gt;0.1,K48/$B$8,0)</f>
        <v>6.2559320000000005</v>
      </c>
      <c r="L50" s="42">
        <f>IF(L48&gt;0.1,K50,0)</f>
        <v>6.2559320000000005</v>
      </c>
      <c r="M50" s="42">
        <f t="shared" ref="M50" si="127">IF(M48&gt;0.1,L50,0)</f>
        <v>6.2559320000000005</v>
      </c>
      <c r="N50" s="42">
        <f t="shared" ref="N50" si="128">IF(N48&gt;0.1,M50,0)</f>
        <v>6.2559320000000005</v>
      </c>
      <c r="O50" s="42">
        <f t="shared" ref="O50" si="129">IF(O48&gt;0.1,N50,0)</f>
        <v>6.2559320000000005</v>
      </c>
      <c r="P50" s="42">
        <f t="shared" ref="P50" si="130">IF(P48&gt;0.1,O50,0)</f>
        <v>6.2559320000000005</v>
      </c>
      <c r="Q50" s="42">
        <f t="shared" ref="Q50" si="131">IF(Q48&gt;0.1,P50,0)</f>
        <v>6.2559320000000005</v>
      </c>
      <c r="R50" s="42">
        <f t="shared" ref="R50" si="132">IF(R48&gt;0.1,Q50,0)</f>
        <v>6.2559320000000005</v>
      </c>
      <c r="S50" s="42">
        <f t="shared" ref="S50" si="133">IF(S48&gt;0.1,R50,0)</f>
        <v>6.2559320000000005</v>
      </c>
      <c r="T50" s="42">
        <f t="shared" ref="T50" si="134">IF(T48&gt;0.1,S50,0)</f>
        <v>6.2559320000000005</v>
      </c>
      <c r="U50" s="42">
        <f t="shared" ref="U50" si="135">IF(U48&gt;0.1,T50,0)</f>
        <v>6.2559320000000005</v>
      </c>
      <c r="V50" s="42">
        <f t="shared" ref="V50" si="136">IF(V48&gt;0.1,U50,0)</f>
        <v>6.2559320000000005</v>
      </c>
      <c r="W50" s="42">
        <f t="shared" ref="W50" si="137">IF(W48&gt;0.1,V50,0)</f>
        <v>6.2559320000000005</v>
      </c>
      <c r="X50" s="42">
        <f t="shared" ref="X50" si="138">IF(X48&gt;0.1,W50,0)</f>
        <v>6.2559320000000005</v>
      </c>
      <c r="Y50" s="42">
        <f t="shared" ref="Y50" si="139">IF(Y48&gt;0.1,X50,0)</f>
        <v>6.2559320000000005</v>
      </c>
      <c r="Z50" s="42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</row>
    <row r="51" spans="1:114" s="2" customFormat="1" ht="15">
      <c r="A51" s="9" t="s">
        <v>172</v>
      </c>
      <c r="B51" s="42"/>
      <c r="C51" s="42"/>
      <c r="D51" s="42"/>
      <c r="E51" s="42"/>
      <c r="F51" s="42"/>
      <c r="G51" s="42"/>
      <c r="H51" s="42"/>
      <c r="I51" s="42"/>
      <c r="K51" s="42"/>
      <c r="L51" s="42">
        <f>'Med LF - portfolio costs'!L$10*K$21</f>
        <v>123.8460948</v>
      </c>
      <c r="M51" s="42">
        <f t="shared" ref="M51" si="140">IF(L52&gt;0,L52,0)</f>
        <v>115.58968848000001</v>
      </c>
      <c r="N51" s="42">
        <f t="shared" ref="N51" si="141">IF(M52&gt;0,M52,0)</f>
        <v>107.33328216000001</v>
      </c>
      <c r="O51" s="42">
        <f t="shared" ref="O51" si="142">IF(N52&gt;0,N52,0)</f>
        <v>99.076875840000014</v>
      </c>
      <c r="P51" s="42">
        <f t="shared" ref="P51" si="143">IF(O52&gt;0,O52,0)</f>
        <v>90.820469520000017</v>
      </c>
      <c r="Q51" s="42">
        <f t="shared" ref="Q51" si="144">IF(P52&gt;0,P52,0)</f>
        <v>82.564063200000021</v>
      </c>
      <c r="R51" s="42">
        <f t="shared" ref="R51" si="145">IF(Q52&gt;0,Q52,0)</f>
        <v>74.307656880000025</v>
      </c>
      <c r="S51" s="42">
        <f t="shared" ref="S51" si="146">IF(R52&gt;0,R52,0)</f>
        <v>66.051250560000028</v>
      </c>
      <c r="T51" s="42">
        <f t="shared" ref="T51" si="147">IF(S52&gt;0,S52,0)</f>
        <v>57.794844240000032</v>
      </c>
      <c r="U51" s="42">
        <f t="shared" ref="U51" si="148">IF(T52&gt;0,T52,0)</f>
        <v>49.538437920000035</v>
      </c>
      <c r="V51" s="42">
        <f t="shared" ref="V51" si="149">IF(U52&gt;0,U52,0)</f>
        <v>41.282031600000039</v>
      </c>
      <c r="W51" s="42">
        <f t="shared" ref="W51" si="150">IF(V52&gt;0,V52,0)</f>
        <v>33.025625280000042</v>
      </c>
      <c r="X51" s="42">
        <f t="shared" ref="X51" si="151">IF(W52&gt;0,W52,0)</f>
        <v>24.769218960000043</v>
      </c>
      <c r="Y51" s="42">
        <f t="shared" ref="Y51" si="152">IF(X52&gt;0,X52,0)</f>
        <v>16.512812640000043</v>
      </c>
      <c r="Z51" s="42">
        <f t="shared" ref="Z51" si="153">IF(Y52&gt;0,Y52,0)</f>
        <v>8.2564063200000426</v>
      </c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</row>
    <row r="52" spans="1:114" s="2" customFormat="1" ht="15">
      <c r="B52" s="42"/>
      <c r="C52" s="42"/>
      <c r="D52" s="42"/>
      <c r="E52" s="42"/>
      <c r="F52" s="42"/>
      <c r="G52" s="42"/>
      <c r="H52" s="42"/>
      <c r="I52" s="42"/>
      <c r="K52" s="133"/>
      <c r="L52" s="42">
        <f>+L51-L53</f>
        <v>115.58968848000001</v>
      </c>
      <c r="M52" s="42">
        <f t="shared" ref="M52:Z52" si="154">+M51-M53</f>
        <v>107.33328216000001</v>
      </c>
      <c r="N52" s="42">
        <f t="shared" si="154"/>
        <v>99.076875840000014</v>
      </c>
      <c r="O52" s="42">
        <f t="shared" si="154"/>
        <v>90.820469520000017</v>
      </c>
      <c r="P52" s="42">
        <f t="shared" si="154"/>
        <v>82.564063200000021</v>
      </c>
      <c r="Q52" s="42">
        <f t="shared" si="154"/>
        <v>74.307656880000025</v>
      </c>
      <c r="R52" s="42">
        <f t="shared" si="154"/>
        <v>66.051250560000028</v>
      </c>
      <c r="S52" s="42">
        <f t="shared" si="154"/>
        <v>57.794844240000032</v>
      </c>
      <c r="T52" s="42">
        <f t="shared" si="154"/>
        <v>49.538437920000035</v>
      </c>
      <c r="U52" s="42">
        <f t="shared" si="154"/>
        <v>41.282031600000039</v>
      </c>
      <c r="V52" s="42">
        <f t="shared" si="154"/>
        <v>33.025625280000042</v>
      </c>
      <c r="W52" s="42">
        <f t="shared" si="154"/>
        <v>24.769218960000043</v>
      </c>
      <c r="X52" s="42">
        <f t="shared" si="154"/>
        <v>16.512812640000043</v>
      </c>
      <c r="Y52" s="42">
        <f t="shared" si="154"/>
        <v>8.2564063200000426</v>
      </c>
      <c r="Z52" s="42">
        <f t="shared" si="154"/>
        <v>4.2632564145606011E-14</v>
      </c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</row>
    <row r="53" spans="1:114" s="2" customFormat="1" ht="15">
      <c r="A53" s="9"/>
      <c r="B53" s="42"/>
      <c r="C53" s="42"/>
      <c r="D53" s="42"/>
      <c r="E53" s="42"/>
      <c r="F53" s="42"/>
      <c r="G53" s="42"/>
      <c r="H53" s="42"/>
      <c r="I53" s="42"/>
      <c r="K53" s="42"/>
      <c r="L53" s="42">
        <f>IF(L51&gt;0.1,L51/$B$8,0)</f>
        <v>8.25640632</v>
      </c>
      <c r="M53" s="42">
        <f>IF(M51&gt;0.1,L53,0)</f>
        <v>8.25640632</v>
      </c>
      <c r="N53" s="42">
        <f t="shared" ref="N53" si="155">IF(N51&gt;0.1,M53,0)</f>
        <v>8.25640632</v>
      </c>
      <c r="O53" s="42">
        <f t="shared" ref="O53" si="156">IF(O51&gt;0.1,N53,0)</f>
        <v>8.25640632</v>
      </c>
      <c r="P53" s="42">
        <f t="shared" ref="P53" si="157">IF(P51&gt;0.1,O53,0)</f>
        <v>8.25640632</v>
      </c>
      <c r="Q53" s="42">
        <f t="shared" ref="Q53" si="158">IF(Q51&gt;0.1,P53,0)</f>
        <v>8.25640632</v>
      </c>
      <c r="R53" s="42">
        <f t="shared" ref="R53" si="159">IF(R51&gt;0.1,Q53,0)</f>
        <v>8.25640632</v>
      </c>
      <c r="S53" s="42">
        <f t="shared" ref="S53" si="160">IF(S51&gt;0.1,R53,0)</f>
        <v>8.25640632</v>
      </c>
      <c r="T53" s="42">
        <f t="shared" ref="T53" si="161">IF(T51&gt;0.1,S53,0)</f>
        <v>8.25640632</v>
      </c>
      <c r="U53" s="42">
        <f t="shared" ref="U53" si="162">IF(U51&gt;0.1,T53,0)</f>
        <v>8.25640632</v>
      </c>
      <c r="V53" s="42">
        <f t="shared" ref="V53" si="163">IF(V51&gt;0.1,U53,0)</f>
        <v>8.25640632</v>
      </c>
      <c r="W53" s="42">
        <f t="shared" ref="W53" si="164">IF(W51&gt;0.1,V53,0)</f>
        <v>8.25640632</v>
      </c>
      <c r="X53" s="42">
        <f t="shared" ref="X53" si="165">IF(X51&gt;0.1,W53,0)</f>
        <v>8.25640632</v>
      </c>
      <c r="Y53" s="42">
        <f t="shared" ref="Y53" si="166">IF(Y51&gt;0.1,X53,0)</f>
        <v>8.25640632</v>
      </c>
      <c r="Z53" s="42">
        <f t="shared" ref="Z53" si="167">IF(Z51&gt;0.1,Y53,0)</f>
        <v>8.25640632</v>
      </c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</row>
    <row r="54" spans="1:114" s="2" customFormat="1" ht="15">
      <c r="A54" s="9" t="s">
        <v>173</v>
      </c>
      <c r="B54" s="42"/>
      <c r="C54" s="42"/>
      <c r="D54" s="42"/>
      <c r="E54" s="42"/>
      <c r="F54" s="42"/>
      <c r="G54" s="42"/>
      <c r="H54" s="42"/>
      <c r="I54" s="42"/>
      <c r="K54" s="42"/>
      <c r="L54" s="42"/>
      <c r="M54" s="42">
        <f>'Med LF - portfolio costs'!M$10*L$21</f>
        <v>138.093935832</v>
      </c>
      <c r="N54" s="42">
        <f t="shared" ref="N54" si="168">IF(M55&gt;0,M55,0)</f>
        <v>128.88767344319999</v>
      </c>
      <c r="O54" s="42">
        <f t="shared" ref="O54" si="169">IF(N55&gt;0,N55,0)</f>
        <v>119.68141105439999</v>
      </c>
      <c r="P54" s="42">
        <f t="shared" ref="P54" si="170">IF(O55&gt;0,O55,0)</f>
        <v>110.47514866559999</v>
      </c>
      <c r="Q54" s="42">
        <f t="shared" ref="Q54" si="171">IF(P55&gt;0,P55,0)</f>
        <v>101.26888627679999</v>
      </c>
      <c r="R54" s="42">
        <f t="shared" ref="R54" si="172">IF(Q55&gt;0,Q55,0)</f>
        <v>92.06262388799999</v>
      </c>
      <c r="S54" s="42">
        <f t="shared" ref="S54" si="173">IF(R55&gt;0,R55,0)</f>
        <v>82.856361499199991</v>
      </c>
      <c r="T54" s="42">
        <f t="shared" ref="T54" si="174">IF(S55&gt;0,S55,0)</f>
        <v>73.650099110399992</v>
      </c>
      <c r="U54" s="42">
        <f t="shared" ref="U54" si="175">IF(T55&gt;0,T55,0)</f>
        <v>64.443836721599993</v>
      </c>
      <c r="V54" s="42">
        <f t="shared" ref="V54" si="176">IF(U55&gt;0,U55,0)</f>
        <v>55.237574332799994</v>
      </c>
      <c r="W54" s="42">
        <f t="shared" ref="W54" si="177">IF(V55&gt;0,V55,0)</f>
        <v>46.031311943999995</v>
      </c>
      <c r="X54" s="42">
        <f t="shared" ref="X54" si="178">IF(W55&gt;0,W55,0)</f>
        <v>36.825049555199996</v>
      </c>
      <c r="Y54" s="42">
        <f t="shared" ref="Y54" si="179">IF(X55&gt;0,X55,0)</f>
        <v>27.618787166399997</v>
      </c>
      <c r="Z54" s="42">
        <f t="shared" ref="Z54" si="180">IF(Y55&gt;0,Y55,0)</f>
        <v>18.412524777599998</v>
      </c>
      <c r="AA54" s="42">
        <f t="shared" ref="AA54" si="181">IF(Z55&gt;0,Z55,0)</f>
        <v>9.2062623887999973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</row>
    <row r="55" spans="1:114" s="2" customFormat="1" ht="15">
      <c r="A55" s="9"/>
      <c r="B55" s="42"/>
      <c r="C55" s="42"/>
      <c r="D55" s="42"/>
      <c r="E55" s="42"/>
      <c r="F55" s="42"/>
      <c r="G55" s="42"/>
      <c r="H55" s="42"/>
      <c r="I55" s="42"/>
      <c r="K55" s="42"/>
      <c r="L55" s="133"/>
      <c r="M55" s="42">
        <f>+M54-M56</f>
        <v>128.88767344319999</v>
      </c>
      <c r="N55" s="42">
        <f t="shared" ref="N55:AA55" si="182">+N54-N56</f>
        <v>119.68141105439999</v>
      </c>
      <c r="O55" s="42">
        <f t="shared" si="182"/>
        <v>110.47514866559999</v>
      </c>
      <c r="P55" s="42">
        <f t="shared" si="182"/>
        <v>101.26888627679999</v>
      </c>
      <c r="Q55" s="42">
        <f t="shared" si="182"/>
        <v>92.06262388799999</v>
      </c>
      <c r="R55" s="42">
        <f t="shared" si="182"/>
        <v>82.856361499199991</v>
      </c>
      <c r="S55" s="42">
        <f t="shared" si="182"/>
        <v>73.650099110399992</v>
      </c>
      <c r="T55" s="42">
        <f t="shared" si="182"/>
        <v>64.443836721599993</v>
      </c>
      <c r="U55" s="42">
        <f t="shared" si="182"/>
        <v>55.237574332799994</v>
      </c>
      <c r="V55" s="42">
        <f t="shared" si="182"/>
        <v>46.031311943999995</v>
      </c>
      <c r="W55" s="42">
        <f t="shared" si="182"/>
        <v>36.825049555199996</v>
      </c>
      <c r="X55" s="42">
        <f t="shared" si="182"/>
        <v>27.618787166399997</v>
      </c>
      <c r="Y55" s="42">
        <f t="shared" si="182"/>
        <v>18.412524777599998</v>
      </c>
      <c r="Z55" s="42">
        <f t="shared" si="182"/>
        <v>9.2062623887999973</v>
      </c>
      <c r="AA55" s="42">
        <f t="shared" si="182"/>
        <v>0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</row>
    <row r="56" spans="1:114" s="2" customFormat="1" ht="15">
      <c r="A56" s="9"/>
      <c r="B56" s="42"/>
      <c r="C56" s="42"/>
      <c r="D56" s="42"/>
      <c r="E56" s="42"/>
      <c r="F56" s="42"/>
      <c r="G56" s="42"/>
      <c r="H56" s="42"/>
      <c r="I56" s="42"/>
      <c r="K56" s="42"/>
      <c r="L56" s="42"/>
      <c r="M56" s="42">
        <f>IF(M54&gt;0.1,M54/$B$8,0)</f>
        <v>9.2062623888000008</v>
      </c>
      <c r="N56" s="42">
        <f>IF(N54&gt;0.1,M56,0)</f>
        <v>9.2062623888000008</v>
      </c>
      <c r="O56" s="42">
        <f t="shared" ref="O56" si="183">IF(O54&gt;0.1,N56,0)</f>
        <v>9.2062623888000008</v>
      </c>
      <c r="P56" s="42">
        <f t="shared" ref="P56" si="184">IF(P54&gt;0.1,O56,0)</f>
        <v>9.2062623888000008</v>
      </c>
      <c r="Q56" s="42">
        <f t="shared" ref="Q56" si="185">IF(Q54&gt;0.1,P56,0)</f>
        <v>9.2062623888000008</v>
      </c>
      <c r="R56" s="42">
        <f t="shared" ref="R56" si="186">IF(R54&gt;0.1,Q56,0)</f>
        <v>9.2062623888000008</v>
      </c>
      <c r="S56" s="42">
        <f t="shared" ref="S56" si="187">IF(S54&gt;0.1,R56,0)</f>
        <v>9.2062623888000008</v>
      </c>
      <c r="T56" s="42">
        <f t="shared" ref="T56" si="188">IF(T54&gt;0.1,S56,0)</f>
        <v>9.2062623888000008</v>
      </c>
      <c r="U56" s="42">
        <f t="shared" ref="U56" si="189">IF(U54&gt;0.1,T56,0)</f>
        <v>9.2062623888000008</v>
      </c>
      <c r="V56" s="42">
        <f t="shared" ref="V56" si="190">IF(V54&gt;0.1,U56,0)</f>
        <v>9.2062623888000008</v>
      </c>
      <c r="W56" s="42">
        <f t="shared" ref="W56" si="191">IF(W54&gt;0.1,V56,0)</f>
        <v>9.2062623888000008</v>
      </c>
      <c r="X56" s="42">
        <f t="shared" ref="X56" si="192">IF(X54&gt;0.1,W56,0)</f>
        <v>9.2062623888000008</v>
      </c>
      <c r="Y56" s="42">
        <f t="shared" ref="Y56" si="193">IF(Y54&gt;0.1,X56,0)</f>
        <v>9.2062623888000008</v>
      </c>
      <c r="Z56" s="42">
        <f t="shared" ref="Z56" si="194">IF(Z54&gt;0.1,Y56,0)</f>
        <v>9.2062623888000008</v>
      </c>
      <c r="AA56" s="42">
        <f t="shared" ref="AA56" si="195">IF(AA54&gt;0.1,Z56,0)</f>
        <v>9.2062623888000008</v>
      </c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</row>
    <row r="57" spans="1:114" s="2" customFormat="1" ht="15">
      <c r="A57" s="9" t="s">
        <v>174</v>
      </c>
      <c r="B57" s="42"/>
      <c r="C57" s="42"/>
      <c r="D57" s="42"/>
      <c r="E57" s="42"/>
      <c r="F57" s="42"/>
      <c r="G57" s="42"/>
      <c r="H57" s="42"/>
      <c r="I57" s="42"/>
      <c r="K57" s="42"/>
      <c r="L57" s="42"/>
      <c r="M57" s="42"/>
      <c r="N57" s="42">
        <f>'Med LF - portfolio costs'!N$10*M$21</f>
        <v>146.57755094639998</v>
      </c>
      <c r="O57" s="42">
        <f t="shared" ref="O57" si="196">IF(N58&gt;0,N58,0)</f>
        <v>136.80571421663998</v>
      </c>
      <c r="P57" s="42">
        <f t="shared" ref="P57" si="197">IF(O58&gt;0,O58,0)</f>
        <v>127.03387748687999</v>
      </c>
      <c r="Q57" s="42">
        <f t="shared" ref="Q57" si="198">IF(P58&gt;0,P58,0)</f>
        <v>117.26204075711999</v>
      </c>
      <c r="R57" s="42">
        <f t="shared" ref="R57" si="199">IF(Q58&gt;0,Q58,0)</f>
        <v>107.49020402735999</v>
      </c>
      <c r="S57" s="42">
        <f t="shared" ref="S57" si="200">IF(R58&gt;0,R58,0)</f>
        <v>97.718367297599997</v>
      </c>
      <c r="T57" s="42">
        <f t="shared" ref="T57" si="201">IF(S58&gt;0,S58,0)</f>
        <v>87.94653056784</v>
      </c>
      <c r="U57" s="42">
        <f t="shared" ref="U57" si="202">IF(T58&gt;0,T58,0)</f>
        <v>78.174693838080003</v>
      </c>
      <c r="V57" s="42">
        <f t="shared" ref="V57" si="203">IF(U58&gt;0,U58,0)</f>
        <v>68.402857108320006</v>
      </c>
      <c r="W57" s="42">
        <f t="shared" ref="W57" si="204">IF(V58&gt;0,V58,0)</f>
        <v>58.631020378560009</v>
      </c>
      <c r="X57" s="42">
        <f t="shared" ref="X57" si="205">IF(W58&gt;0,W58,0)</f>
        <v>48.859183648800013</v>
      </c>
      <c r="Y57" s="42">
        <f t="shared" ref="Y57" si="206">IF(X58&gt;0,X58,0)</f>
        <v>39.087346919040016</v>
      </c>
      <c r="Z57" s="42">
        <f t="shared" ref="Z57" si="207">IF(Y58&gt;0,Y58,0)</f>
        <v>29.315510189280019</v>
      </c>
      <c r="AA57" s="42">
        <f t="shared" ref="AA57" si="208">IF(Z58&gt;0,Z58,0)</f>
        <v>19.543673459520022</v>
      </c>
      <c r="AB57" s="42">
        <f t="shared" ref="AB57" si="209">IF(AA58&gt;0,AA58,0)</f>
        <v>9.7718367297600235</v>
      </c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</row>
    <row r="58" spans="1:114" s="2" customFormat="1" ht="15">
      <c r="B58" s="42"/>
      <c r="C58" s="42"/>
      <c r="D58" s="42"/>
      <c r="E58" s="42"/>
      <c r="F58" s="42"/>
      <c r="G58" s="42"/>
      <c r="H58" s="42"/>
      <c r="I58" s="42"/>
      <c r="K58" s="42"/>
      <c r="L58" s="42"/>
      <c r="M58" s="133"/>
      <c r="N58" s="42">
        <f>+N57-N59</f>
        <v>136.80571421663998</v>
      </c>
      <c r="O58" s="42">
        <f t="shared" ref="O58:AB58" si="210">+O57-O59</f>
        <v>127.03387748687999</v>
      </c>
      <c r="P58" s="42">
        <f t="shared" si="210"/>
        <v>117.26204075711999</v>
      </c>
      <c r="Q58" s="42">
        <f t="shared" si="210"/>
        <v>107.49020402735999</v>
      </c>
      <c r="R58" s="42">
        <f t="shared" si="210"/>
        <v>97.718367297599997</v>
      </c>
      <c r="S58" s="42">
        <f t="shared" si="210"/>
        <v>87.94653056784</v>
      </c>
      <c r="T58" s="42">
        <f t="shared" si="210"/>
        <v>78.174693838080003</v>
      </c>
      <c r="U58" s="42">
        <f t="shared" si="210"/>
        <v>68.402857108320006</v>
      </c>
      <c r="V58" s="42">
        <f t="shared" si="210"/>
        <v>58.631020378560009</v>
      </c>
      <c r="W58" s="42">
        <f t="shared" si="210"/>
        <v>48.859183648800013</v>
      </c>
      <c r="X58" s="42">
        <f t="shared" si="210"/>
        <v>39.087346919040016</v>
      </c>
      <c r="Y58" s="42">
        <f t="shared" si="210"/>
        <v>29.315510189280019</v>
      </c>
      <c r="Z58" s="42">
        <f t="shared" si="210"/>
        <v>19.543673459520022</v>
      </c>
      <c r="AA58" s="42">
        <f t="shared" si="210"/>
        <v>9.7718367297600235</v>
      </c>
      <c r="AB58" s="42">
        <f t="shared" si="210"/>
        <v>2.4868995751603507E-14</v>
      </c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</row>
    <row r="59" spans="1:114" s="2" customFormat="1" ht="15">
      <c r="A59" s="9"/>
      <c r="B59" s="42"/>
      <c r="C59" s="42"/>
      <c r="D59" s="42"/>
      <c r="E59" s="42"/>
      <c r="F59" s="42"/>
      <c r="G59" s="42"/>
      <c r="H59" s="42"/>
      <c r="I59" s="42"/>
      <c r="K59" s="42"/>
      <c r="L59" s="42"/>
      <c r="M59" s="42"/>
      <c r="N59" s="42">
        <f>IF(N57&gt;0.1,N57/$B$8,0)</f>
        <v>9.7718367297599986</v>
      </c>
      <c r="O59" s="42">
        <f>IF(O57&gt;0.1,N59,0)</f>
        <v>9.7718367297599986</v>
      </c>
      <c r="P59" s="42">
        <f t="shared" ref="P59" si="211">IF(P57&gt;0.1,O59,0)</f>
        <v>9.7718367297599986</v>
      </c>
      <c r="Q59" s="42">
        <f t="shared" ref="Q59" si="212">IF(Q57&gt;0.1,P59,0)</f>
        <v>9.7718367297599986</v>
      </c>
      <c r="R59" s="42">
        <f t="shared" ref="R59" si="213">IF(R57&gt;0.1,Q59,0)</f>
        <v>9.7718367297599986</v>
      </c>
      <c r="S59" s="42">
        <f t="shared" ref="S59" si="214">IF(S57&gt;0.1,R59,0)</f>
        <v>9.7718367297599986</v>
      </c>
      <c r="T59" s="42">
        <f t="shared" ref="T59" si="215">IF(T57&gt;0.1,S59,0)</f>
        <v>9.7718367297599986</v>
      </c>
      <c r="U59" s="42">
        <f t="shared" ref="U59" si="216">IF(U57&gt;0.1,T59,0)</f>
        <v>9.7718367297599986</v>
      </c>
      <c r="V59" s="42">
        <f t="shared" ref="V59" si="217">IF(V57&gt;0.1,U59,0)</f>
        <v>9.7718367297599986</v>
      </c>
      <c r="W59" s="42">
        <f t="shared" ref="W59" si="218">IF(W57&gt;0.1,V59,0)</f>
        <v>9.7718367297599986</v>
      </c>
      <c r="X59" s="42">
        <f t="shared" ref="X59" si="219">IF(X57&gt;0.1,W59,0)</f>
        <v>9.7718367297599986</v>
      </c>
      <c r="Y59" s="42">
        <f t="shared" ref="Y59" si="220">IF(Y57&gt;0.1,X59,0)</f>
        <v>9.7718367297599986</v>
      </c>
      <c r="Z59" s="42">
        <f t="shared" ref="Z59" si="221">IF(Z57&gt;0.1,Y59,0)</f>
        <v>9.7718367297599986</v>
      </c>
      <c r="AA59" s="42">
        <f t="shared" ref="AA59" si="222">IF(AA57&gt;0.1,Z59,0)</f>
        <v>9.7718367297599986</v>
      </c>
      <c r="AB59" s="42">
        <f t="shared" ref="AB59" si="223">IF(AB57&gt;0.1,AA59,0)</f>
        <v>9.7718367297599986</v>
      </c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</row>
    <row r="60" spans="1:114" s="2" customFormat="1" ht="15">
      <c r="A60" s="9" t="s">
        <v>175</v>
      </c>
      <c r="B60" s="42"/>
      <c r="C60" s="42"/>
      <c r="D60" s="42"/>
      <c r="E60" s="42"/>
      <c r="F60" s="42"/>
      <c r="G60" s="42"/>
      <c r="H60" s="42"/>
      <c r="I60" s="42"/>
      <c r="K60" s="42"/>
      <c r="L60" s="42"/>
      <c r="M60" s="42"/>
      <c r="N60" s="42"/>
      <c r="O60" s="42">
        <f>'Med LF - portfolio costs'!O$10*N$21</f>
        <v>130.35882043382401</v>
      </c>
      <c r="P60" s="42">
        <f t="shared" ref="P60" si="224">IF(O61&gt;0,O61,0)</f>
        <v>121.66823240490241</v>
      </c>
      <c r="Q60" s="42">
        <f t="shared" ref="Q60" si="225">IF(P61&gt;0,P61,0)</f>
        <v>112.97764437598082</v>
      </c>
      <c r="R60" s="42">
        <f t="shared" ref="R60" si="226">IF(Q61&gt;0,Q61,0)</f>
        <v>104.28705634705922</v>
      </c>
      <c r="S60" s="42">
        <f t="shared" ref="S60" si="227">IF(R61&gt;0,R61,0)</f>
        <v>95.596468318137624</v>
      </c>
      <c r="T60" s="42">
        <f t="shared" ref="T60" si="228">IF(S61&gt;0,S61,0)</f>
        <v>86.905880289216029</v>
      </c>
      <c r="U60" s="42">
        <f t="shared" ref="U60" si="229">IF(T61&gt;0,T61,0)</f>
        <v>78.215292260294433</v>
      </c>
      <c r="V60" s="42">
        <f t="shared" ref="V60" si="230">IF(U61&gt;0,U61,0)</f>
        <v>69.524704231372837</v>
      </c>
      <c r="W60" s="42">
        <f t="shared" ref="W60" si="231">IF(V61&gt;0,V61,0)</f>
        <v>60.834116202451234</v>
      </c>
      <c r="X60" s="42">
        <f t="shared" ref="X60" si="232">IF(W61&gt;0,W61,0)</f>
        <v>52.143528173529631</v>
      </c>
      <c r="Y60" s="42">
        <f t="shared" ref="Y60" si="233">IF(X61&gt;0,X61,0)</f>
        <v>43.452940144608029</v>
      </c>
      <c r="Z60" s="42">
        <f t="shared" ref="Z60" si="234">IF(Y61&gt;0,Y61,0)</f>
        <v>34.762352115686426</v>
      </c>
      <c r="AA60" s="42">
        <f t="shared" ref="AA60" si="235">IF(Z61&gt;0,Z61,0)</f>
        <v>26.071764086764823</v>
      </c>
      <c r="AB60" s="42">
        <f t="shared" ref="AB60" si="236">IF(AA61&gt;0,AA61,0)</f>
        <v>17.38117605784322</v>
      </c>
      <c r="AC60" s="42">
        <f t="shared" ref="AC60" si="237">IF(AB61&gt;0,AB61,0)</f>
        <v>8.6905880289216189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</row>
    <row r="61" spans="1:114" s="2" customFormat="1" ht="15">
      <c r="A61" s="9"/>
      <c r="B61" s="42"/>
      <c r="C61" s="42"/>
      <c r="D61" s="42"/>
      <c r="E61" s="42"/>
      <c r="F61" s="42"/>
      <c r="G61" s="42"/>
      <c r="H61" s="42"/>
      <c r="I61" s="42"/>
      <c r="K61" s="42"/>
      <c r="L61" s="42"/>
      <c r="M61" s="42"/>
      <c r="N61" s="133"/>
      <c r="O61" s="42">
        <f>+O60-O62</f>
        <v>121.66823240490241</v>
      </c>
      <c r="P61" s="42">
        <f t="shared" ref="P61:AC61" si="238">+P60-P62</f>
        <v>112.97764437598082</v>
      </c>
      <c r="Q61" s="42">
        <f t="shared" si="238"/>
        <v>104.28705634705922</v>
      </c>
      <c r="R61" s="42">
        <f t="shared" si="238"/>
        <v>95.596468318137624</v>
      </c>
      <c r="S61" s="42">
        <f t="shared" si="238"/>
        <v>86.905880289216029</v>
      </c>
      <c r="T61" s="42">
        <f t="shared" si="238"/>
        <v>78.215292260294433</v>
      </c>
      <c r="U61" s="42">
        <f t="shared" si="238"/>
        <v>69.524704231372837</v>
      </c>
      <c r="V61" s="42">
        <f t="shared" si="238"/>
        <v>60.834116202451234</v>
      </c>
      <c r="W61" s="42">
        <f t="shared" si="238"/>
        <v>52.143528173529631</v>
      </c>
      <c r="X61" s="42">
        <f t="shared" si="238"/>
        <v>43.452940144608029</v>
      </c>
      <c r="Y61" s="42">
        <f t="shared" si="238"/>
        <v>34.762352115686426</v>
      </c>
      <c r="Z61" s="42">
        <f t="shared" si="238"/>
        <v>26.071764086764823</v>
      </c>
      <c r="AA61" s="42">
        <f t="shared" si="238"/>
        <v>17.38117605784322</v>
      </c>
      <c r="AB61" s="42">
        <f t="shared" si="238"/>
        <v>8.6905880289216189</v>
      </c>
      <c r="AC61" s="42">
        <f t="shared" si="238"/>
        <v>1.7763568394002505E-14</v>
      </c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</row>
    <row r="62" spans="1:114" s="2" customFormat="1" ht="15">
      <c r="A62" s="9"/>
      <c r="B62" s="42"/>
      <c r="C62" s="42"/>
      <c r="D62" s="42"/>
      <c r="E62" s="42"/>
      <c r="F62" s="42"/>
      <c r="G62" s="42"/>
      <c r="H62" s="42"/>
      <c r="I62" s="42"/>
      <c r="K62" s="42"/>
      <c r="L62" s="42"/>
      <c r="M62" s="42"/>
      <c r="N62" s="42"/>
      <c r="O62" s="42">
        <f>IF(O60&gt;0.1,O60/$B$8,0)</f>
        <v>8.6905880289216011</v>
      </c>
      <c r="P62" s="42">
        <f>IF(P60&gt;0.1,O62,0)</f>
        <v>8.6905880289216011</v>
      </c>
      <c r="Q62" s="42">
        <f t="shared" ref="Q62" si="239">IF(Q60&gt;0.1,P62,0)</f>
        <v>8.6905880289216011</v>
      </c>
      <c r="R62" s="42">
        <f t="shared" ref="R62" si="240">IF(R60&gt;0.1,Q62,0)</f>
        <v>8.6905880289216011</v>
      </c>
      <c r="S62" s="42">
        <f t="shared" ref="S62" si="241">IF(S60&gt;0.1,R62,0)</f>
        <v>8.6905880289216011</v>
      </c>
      <c r="T62" s="42">
        <f t="shared" ref="T62" si="242">IF(T60&gt;0.1,S62,0)</f>
        <v>8.6905880289216011</v>
      </c>
      <c r="U62" s="42">
        <f t="shared" ref="U62" si="243">IF(U60&gt;0.1,T62,0)</f>
        <v>8.6905880289216011</v>
      </c>
      <c r="V62" s="42">
        <f t="shared" ref="V62" si="244">IF(V60&gt;0.1,U62,0)</f>
        <v>8.6905880289216011</v>
      </c>
      <c r="W62" s="42">
        <f t="shared" ref="W62" si="245">IF(W60&gt;0.1,V62,0)</f>
        <v>8.6905880289216011</v>
      </c>
      <c r="X62" s="42">
        <f t="shared" ref="X62" si="246">IF(X60&gt;0.1,W62,0)</f>
        <v>8.6905880289216011</v>
      </c>
      <c r="Y62" s="42">
        <f t="shared" ref="Y62" si="247">IF(Y60&gt;0.1,X62,0)</f>
        <v>8.6905880289216011</v>
      </c>
      <c r="Z62" s="42">
        <f t="shared" ref="Z62" si="248">IF(Z60&gt;0.1,Y62,0)</f>
        <v>8.6905880289216011</v>
      </c>
      <c r="AA62" s="42">
        <f t="shared" ref="AA62" si="249">IF(AA60&gt;0.1,Z62,0)</f>
        <v>8.6905880289216011</v>
      </c>
      <c r="AB62" s="42">
        <f t="shared" ref="AB62" si="250">IF(AB60&gt;0.1,AA62,0)</f>
        <v>8.6905880289216011</v>
      </c>
      <c r="AC62" s="42">
        <f t="shared" ref="AC62" si="251">IF(AC60&gt;0.1,AB62,0)</f>
        <v>8.6905880289216011</v>
      </c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</row>
    <row r="63" spans="1:114" s="2" customFormat="1" ht="15">
      <c r="A63" s="9" t="s">
        <v>176</v>
      </c>
      <c r="B63" s="42"/>
      <c r="C63" s="42"/>
      <c r="D63" s="42"/>
      <c r="E63" s="42"/>
      <c r="F63" s="42"/>
      <c r="G63" s="42"/>
      <c r="H63" s="42"/>
      <c r="I63" s="42"/>
      <c r="K63" s="42"/>
      <c r="L63" s="42"/>
      <c r="M63" s="42"/>
      <c r="N63" s="42"/>
      <c r="O63" s="40"/>
      <c r="P63" s="42">
        <f>'Med LF - portfolio costs'!P$10*O$21</f>
        <v>140.37952404851538</v>
      </c>
      <c r="Q63" s="42">
        <f t="shared" ref="Q63" si="252">IF(P64&gt;0,P64,0)</f>
        <v>131.0208891119477</v>
      </c>
      <c r="R63" s="42">
        <f t="shared" ref="R63" si="253">IF(Q64&gt;0,Q64,0)</f>
        <v>121.66225417538</v>
      </c>
      <c r="S63" s="42">
        <f t="shared" ref="S63" si="254">IF(R64&gt;0,R64,0)</f>
        <v>112.3036192388123</v>
      </c>
      <c r="T63" s="42">
        <f t="shared" ref="T63" si="255">IF(S64&gt;0,S64,0)</f>
        <v>102.94498430224461</v>
      </c>
      <c r="U63" s="42">
        <f t="shared" ref="U63" si="256">IF(T64&gt;0,T64,0)</f>
        <v>93.586349365676909</v>
      </c>
      <c r="V63" s="42">
        <f t="shared" ref="V63" si="257">IF(U64&gt;0,U64,0)</f>
        <v>84.227714429109213</v>
      </c>
      <c r="W63" s="42">
        <f t="shared" ref="W63" si="258">IF(V64&gt;0,V64,0)</f>
        <v>74.869079492541516</v>
      </c>
      <c r="X63" s="42">
        <f t="shared" ref="X63" si="259">IF(W64&gt;0,W64,0)</f>
        <v>65.51044455597382</v>
      </c>
      <c r="Y63" s="42">
        <f t="shared" ref="Y63" si="260">IF(X64&gt;0,X64,0)</f>
        <v>56.15180961940613</v>
      </c>
      <c r="Z63" s="42">
        <f t="shared" ref="Z63" si="261">IF(Y64&gt;0,Y64,0)</f>
        <v>46.793174682838441</v>
      </c>
      <c r="AA63" s="42">
        <f t="shared" ref="AA63" si="262">IF(Z64&gt;0,Z64,0)</f>
        <v>37.434539746270751</v>
      </c>
      <c r="AB63" s="42">
        <f t="shared" ref="AB63" si="263">IF(AA64&gt;0,AA64,0)</f>
        <v>28.075904809703061</v>
      </c>
      <c r="AC63" s="42">
        <f t="shared" ref="AC63" si="264">IF(AB64&gt;0,AB64,0)</f>
        <v>18.717269873135372</v>
      </c>
      <c r="AD63" s="42">
        <f t="shared" ref="AD63" si="265">IF(AC64&gt;0,AC64,0)</f>
        <v>9.3586349365676806</v>
      </c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</row>
    <row r="64" spans="1:114" s="2" customFormat="1" ht="15">
      <c r="B64" s="42"/>
      <c r="C64" s="42"/>
      <c r="D64" s="42"/>
      <c r="E64" s="42"/>
      <c r="F64" s="42"/>
      <c r="G64" s="42"/>
      <c r="H64" s="42"/>
      <c r="I64" s="42"/>
      <c r="K64" s="42"/>
      <c r="L64" s="42"/>
      <c r="M64" s="42"/>
      <c r="N64" s="42"/>
      <c r="O64" s="133"/>
      <c r="P64" s="42">
        <f>+P63-P65</f>
        <v>131.0208891119477</v>
      </c>
      <c r="Q64" s="42">
        <f t="shared" ref="Q64:AD64" si="266">+Q63-Q65</f>
        <v>121.66225417538</v>
      </c>
      <c r="R64" s="42">
        <f t="shared" si="266"/>
        <v>112.3036192388123</v>
      </c>
      <c r="S64" s="42">
        <f t="shared" si="266"/>
        <v>102.94498430224461</v>
      </c>
      <c r="T64" s="42">
        <f t="shared" si="266"/>
        <v>93.586349365676909</v>
      </c>
      <c r="U64" s="42">
        <f t="shared" si="266"/>
        <v>84.227714429109213</v>
      </c>
      <c r="V64" s="42">
        <f t="shared" si="266"/>
        <v>74.869079492541516</v>
      </c>
      <c r="W64" s="42">
        <f t="shared" si="266"/>
        <v>65.51044455597382</v>
      </c>
      <c r="X64" s="42">
        <f t="shared" si="266"/>
        <v>56.15180961940613</v>
      </c>
      <c r="Y64" s="42">
        <f t="shared" si="266"/>
        <v>46.793174682838441</v>
      </c>
      <c r="Z64" s="42">
        <f t="shared" si="266"/>
        <v>37.434539746270751</v>
      </c>
      <c r="AA64" s="42">
        <f t="shared" si="266"/>
        <v>28.075904809703061</v>
      </c>
      <c r="AB64" s="42">
        <f t="shared" si="266"/>
        <v>18.717269873135372</v>
      </c>
      <c r="AC64" s="42">
        <f t="shared" si="266"/>
        <v>9.3586349365676806</v>
      </c>
      <c r="AD64" s="42">
        <f t="shared" si="266"/>
        <v>0</v>
      </c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</row>
    <row r="65" spans="1:114" s="2" customFormat="1" ht="15">
      <c r="A65" s="9"/>
      <c r="B65" s="42"/>
      <c r="C65" s="42"/>
      <c r="D65" s="42"/>
      <c r="E65" s="42"/>
      <c r="F65" s="42"/>
      <c r="G65" s="42"/>
      <c r="H65" s="42"/>
      <c r="I65" s="42"/>
      <c r="K65" s="42"/>
      <c r="L65" s="42"/>
      <c r="M65" s="42"/>
      <c r="N65" s="42"/>
      <c r="O65" s="40"/>
      <c r="P65" s="42">
        <f>IF(P63&gt;0.1,P63/$B$8,0)</f>
        <v>9.3586349365676913</v>
      </c>
      <c r="Q65" s="42">
        <f>IF(Q63&gt;0.1,P65,0)</f>
        <v>9.3586349365676913</v>
      </c>
      <c r="R65" s="42">
        <f t="shared" ref="R65" si="267">IF(R63&gt;0.1,Q65,0)</f>
        <v>9.3586349365676913</v>
      </c>
      <c r="S65" s="42">
        <f t="shared" ref="S65" si="268">IF(S63&gt;0.1,R65,0)</f>
        <v>9.3586349365676913</v>
      </c>
      <c r="T65" s="42">
        <f t="shared" ref="T65" si="269">IF(T63&gt;0.1,S65,0)</f>
        <v>9.3586349365676913</v>
      </c>
      <c r="U65" s="42">
        <f t="shared" ref="U65" si="270">IF(U63&gt;0.1,T65,0)</f>
        <v>9.3586349365676913</v>
      </c>
      <c r="V65" s="42">
        <f t="shared" ref="V65" si="271">IF(V63&gt;0.1,U65,0)</f>
        <v>9.3586349365676913</v>
      </c>
      <c r="W65" s="42">
        <f t="shared" ref="W65" si="272">IF(W63&gt;0.1,V65,0)</f>
        <v>9.3586349365676913</v>
      </c>
      <c r="X65" s="42">
        <f t="shared" ref="X65" si="273">IF(X63&gt;0.1,W65,0)</f>
        <v>9.3586349365676913</v>
      </c>
      <c r="Y65" s="42">
        <f t="shared" ref="Y65" si="274">IF(Y63&gt;0.1,X65,0)</f>
        <v>9.3586349365676913</v>
      </c>
      <c r="Z65" s="42">
        <f t="shared" ref="Z65" si="275">IF(Z63&gt;0.1,Y65,0)</f>
        <v>9.3586349365676913</v>
      </c>
      <c r="AA65" s="42">
        <f t="shared" ref="AA65" si="276">IF(AA63&gt;0.1,Z65,0)</f>
        <v>9.3586349365676913</v>
      </c>
      <c r="AB65" s="42">
        <f t="shared" ref="AB65" si="277">IF(AB63&gt;0.1,AA65,0)</f>
        <v>9.3586349365676913</v>
      </c>
      <c r="AC65" s="42">
        <f t="shared" ref="AC65" si="278">IF(AC63&gt;0.1,AB65,0)</f>
        <v>9.3586349365676913</v>
      </c>
      <c r="AD65" s="42">
        <f t="shared" ref="AD65" si="279">IF(AD63&gt;0.1,AC65,0)</f>
        <v>9.3586349365676913</v>
      </c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</row>
    <row r="66" spans="1:114" s="2" customFormat="1" ht="15">
      <c r="A66" s="9" t="s">
        <v>177</v>
      </c>
      <c r="B66" s="42"/>
      <c r="C66" s="42"/>
      <c r="D66" s="42"/>
      <c r="E66" s="42"/>
      <c r="F66" s="42"/>
      <c r="G66" s="42"/>
      <c r="H66" s="42"/>
      <c r="I66" s="42"/>
      <c r="K66" s="42"/>
      <c r="L66" s="42"/>
      <c r="M66" s="42"/>
      <c r="N66" s="42"/>
      <c r="O66" s="40"/>
      <c r="P66" s="40"/>
      <c r="Q66" s="42">
        <f>'Med LF - portfolio costs'!Q$10*P$21</f>
        <v>152.97736247486051</v>
      </c>
      <c r="R66" s="42">
        <f t="shared" ref="R66" si="280">IF(Q67&gt;0,Q67,0)</f>
        <v>142.77887164320313</v>
      </c>
      <c r="S66" s="42">
        <f t="shared" ref="S66" si="281">IF(R67&gt;0,R67,0)</f>
        <v>132.58038081154575</v>
      </c>
      <c r="T66" s="42">
        <f t="shared" ref="T66" si="282">IF(S67&gt;0,S67,0)</f>
        <v>122.38188997988838</v>
      </c>
      <c r="U66" s="42">
        <f t="shared" ref="U66" si="283">IF(T67&gt;0,T67,0)</f>
        <v>112.18339914823102</v>
      </c>
      <c r="V66" s="42">
        <f t="shared" ref="V66" si="284">IF(U67&gt;0,U67,0)</f>
        <v>101.98490831657365</v>
      </c>
      <c r="W66" s="42">
        <f t="shared" ref="W66" si="285">IF(V67&gt;0,V67,0)</f>
        <v>91.786417484916285</v>
      </c>
      <c r="X66" s="42">
        <f t="shared" ref="X66" si="286">IF(W67&gt;0,W67,0)</f>
        <v>81.587926653258918</v>
      </c>
      <c r="Y66" s="42">
        <f t="shared" ref="Y66" si="287">IF(X67&gt;0,X67,0)</f>
        <v>71.389435821601552</v>
      </c>
      <c r="Z66" s="42">
        <f t="shared" ref="Z66" si="288">IF(Y67&gt;0,Y67,0)</f>
        <v>61.190944989944185</v>
      </c>
      <c r="AA66" s="42">
        <f t="shared" ref="AA66" si="289">IF(Z67&gt;0,Z67,0)</f>
        <v>50.992454158286819</v>
      </c>
      <c r="AB66" s="42">
        <f t="shared" ref="AB66" si="290">IF(AA67&gt;0,AA67,0)</f>
        <v>40.793963326629452</v>
      </c>
      <c r="AC66" s="42">
        <f t="shared" ref="AC66" si="291">IF(AB67&gt;0,AB67,0)</f>
        <v>30.595472494972086</v>
      </c>
      <c r="AD66" s="42">
        <f t="shared" ref="AD66" si="292">IF(AC67&gt;0,AC67,0)</f>
        <v>20.396981663314719</v>
      </c>
      <c r="AE66" s="42">
        <f t="shared" ref="AE66" si="293">IF(AD67&gt;0,AD67,0)</f>
        <v>10.198490831657351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</row>
    <row r="67" spans="1:114" s="2" customFormat="1" ht="15">
      <c r="A67" s="9"/>
      <c r="B67" s="42"/>
      <c r="C67" s="42"/>
      <c r="D67" s="42"/>
      <c r="E67" s="42"/>
      <c r="F67" s="42"/>
      <c r="G67" s="42"/>
      <c r="H67" s="42"/>
      <c r="I67" s="42"/>
      <c r="K67" s="42"/>
      <c r="L67" s="42"/>
      <c r="M67" s="42"/>
      <c r="N67" s="42"/>
      <c r="O67" s="40"/>
      <c r="P67" s="133"/>
      <c r="Q67" s="42">
        <f>+Q66-Q68</f>
        <v>142.77887164320313</v>
      </c>
      <c r="R67" s="42">
        <f t="shared" ref="R67:AE67" si="294">+R66-R68</f>
        <v>132.58038081154575</v>
      </c>
      <c r="S67" s="42">
        <f t="shared" si="294"/>
        <v>122.38188997988838</v>
      </c>
      <c r="T67" s="42">
        <f t="shared" si="294"/>
        <v>112.18339914823102</v>
      </c>
      <c r="U67" s="42">
        <f t="shared" si="294"/>
        <v>101.98490831657365</v>
      </c>
      <c r="V67" s="42">
        <f t="shared" si="294"/>
        <v>91.786417484916285</v>
      </c>
      <c r="W67" s="42">
        <f t="shared" si="294"/>
        <v>81.587926653258918</v>
      </c>
      <c r="X67" s="42">
        <f t="shared" si="294"/>
        <v>71.389435821601552</v>
      </c>
      <c r="Y67" s="42">
        <f t="shared" si="294"/>
        <v>61.190944989944185</v>
      </c>
      <c r="Z67" s="42">
        <f t="shared" si="294"/>
        <v>50.992454158286819</v>
      </c>
      <c r="AA67" s="42">
        <f t="shared" si="294"/>
        <v>40.793963326629452</v>
      </c>
      <c r="AB67" s="42">
        <f t="shared" si="294"/>
        <v>30.595472494972086</v>
      </c>
      <c r="AC67" s="42">
        <f t="shared" si="294"/>
        <v>20.396981663314719</v>
      </c>
      <c r="AD67" s="42">
        <f t="shared" si="294"/>
        <v>10.198490831657351</v>
      </c>
      <c r="AE67" s="42">
        <f t="shared" si="294"/>
        <v>-1.7763568394002505E-14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</row>
    <row r="68" spans="1:114" s="2" customFormat="1" ht="15">
      <c r="A68" s="9"/>
      <c r="B68" s="42"/>
      <c r="C68" s="42"/>
      <c r="D68" s="42"/>
      <c r="E68" s="42"/>
      <c r="F68" s="42"/>
      <c r="G68" s="42"/>
      <c r="H68" s="42"/>
      <c r="I68" s="42"/>
      <c r="K68" s="42"/>
      <c r="L68" s="42"/>
      <c r="M68" s="42"/>
      <c r="N68" s="42"/>
      <c r="O68" s="40"/>
      <c r="P68" s="40"/>
      <c r="Q68" s="42">
        <f>IF(Q66&gt;0.1,Q66/$B$8,0)</f>
        <v>10.198490831657368</v>
      </c>
      <c r="R68" s="42">
        <f>IF(R66&gt;0.1,Q68,0)</f>
        <v>10.198490831657368</v>
      </c>
      <c r="S68" s="42">
        <f t="shared" ref="S68" si="295">IF(S66&gt;0.1,R68,0)</f>
        <v>10.198490831657368</v>
      </c>
      <c r="T68" s="42">
        <f t="shared" ref="T68" si="296">IF(T66&gt;0.1,S68,0)</f>
        <v>10.198490831657368</v>
      </c>
      <c r="U68" s="42">
        <f t="shared" ref="U68" si="297">IF(U66&gt;0.1,T68,0)</f>
        <v>10.198490831657368</v>
      </c>
      <c r="V68" s="42">
        <f t="shared" ref="V68" si="298">IF(V66&gt;0.1,U68,0)</f>
        <v>10.198490831657368</v>
      </c>
      <c r="W68" s="42">
        <f t="shared" ref="W68" si="299">IF(W66&gt;0.1,V68,0)</f>
        <v>10.198490831657368</v>
      </c>
      <c r="X68" s="42">
        <f t="shared" ref="X68" si="300">IF(X66&gt;0.1,W68,0)</f>
        <v>10.198490831657368</v>
      </c>
      <c r="Y68" s="42">
        <f t="shared" ref="Y68" si="301">IF(Y66&gt;0.1,X68,0)</f>
        <v>10.198490831657368</v>
      </c>
      <c r="Z68" s="42">
        <f t="shared" ref="Z68" si="302">IF(Z66&gt;0.1,Y68,0)</f>
        <v>10.198490831657368</v>
      </c>
      <c r="AA68" s="42">
        <f t="shared" ref="AA68" si="303">IF(AA66&gt;0.1,Z68,0)</f>
        <v>10.198490831657368</v>
      </c>
      <c r="AB68" s="42">
        <f t="shared" ref="AB68" si="304">IF(AB66&gt;0.1,AA68,0)</f>
        <v>10.198490831657368</v>
      </c>
      <c r="AC68" s="42">
        <f t="shared" ref="AC68" si="305">IF(AC66&gt;0.1,AB68,0)</f>
        <v>10.198490831657368</v>
      </c>
      <c r="AD68" s="42">
        <f t="shared" ref="AD68" si="306">IF(AD66&gt;0.1,AC68,0)</f>
        <v>10.198490831657368</v>
      </c>
      <c r="AE68" s="42">
        <f t="shared" ref="AE68" si="307">IF(AE66&gt;0.1,AD68,0)</f>
        <v>10.198490831657368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</row>
    <row r="69" spans="1:114" s="2" customFormat="1" ht="15">
      <c r="A69" s="9" t="s">
        <v>178</v>
      </c>
      <c r="B69" s="42"/>
      <c r="C69" s="42"/>
      <c r="D69" s="42"/>
      <c r="E69" s="42"/>
      <c r="F69" s="42"/>
      <c r="G69" s="42"/>
      <c r="H69" s="42"/>
      <c r="I69" s="42"/>
      <c r="K69" s="42"/>
      <c r="L69" s="42"/>
      <c r="M69" s="42"/>
      <c r="N69" s="42"/>
      <c r="O69" s="40"/>
      <c r="P69" s="40"/>
      <c r="Q69" s="40"/>
      <c r="R69" s="42">
        <f>'Med LF - portfolio costs'!R$10*Q$21</f>
        <v>154.86525034335546</v>
      </c>
      <c r="S69" s="42">
        <f t="shared" ref="S69" si="308">IF(R70&gt;0,R70,0)</f>
        <v>144.54090032046508</v>
      </c>
      <c r="T69" s="42">
        <f t="shared" ref="T69" si="309">IF(S70&gt;0,S70,0)</f>
        <v>134.21655029757471</v>
      </c>
      <c r="U69" s="42">
        <f t="shared" ref="U69" si="310">IF(T70&gt;0,T70,0)</f>
        <v>123.89220027468434</v>
      </c>
      <c r="V69" s="42">
        <f t="shared" ref="V69" si="311">IF(U70&gt;0,U70,0)</f>
        <v>113.56785025179397</v>
      </c>
      <c r="W69" s="42">
        <f t="shared" ref="W69" si="312">IF(V70&gt;0,V70,0)</f>
        <v>103.2435002289036</v>
      </c>
      <c r="X69" s="42">
        <f t="shared" ref="X69" si="313">IF(W70&gt;0,W70,0)</f>
        <v>92.919150206013228</v>
      </c>
      <c r="Y69" s="42">
        <f t="shared" ref="Y69" si="314">IF(X70&gt;0,X70,0)</f>
        <v>82.594800183122857</v>
      </c>
      <c r="Z69" s="42">
        <f t="shared" ref="Z69" si="315">IF(Y70&gt;0,Y70,0)</f>
        <v>72.270450160232485</v>
      </c>
      <c r="AA69" s="42">
        <f t="shared" ref="AA69" si="316">IF(Z70&gt;0,Z70,0)</f>
        <v>61.946100137342121</v>
      </c>
      <c r="AB69" s="42">
        <f t="shared" ref="AB69" si="317">IF(AA70&gt;0,AA70,0)</f>
        <v>51.621750114451757</v>
      </c>
      <c r="AC69" s="42">
        <f t="shared" ref="AC69" si="318">IF(AB70&gt;0,AB70,0)</f>
        <v>41.297400091561393</v>
      </c>
      <c r="AD69" s="42">
        <f t="shared" ref="AD69" si="319">IF(AC70&gt;0,AC70,0)</f>
        <v>30.973050068671029</v>
      </c>
      <c r="AE69" s="42">
        <f t="shared" ref="AE69" si="320">IF(AD70&gt;0,AD70,0)</f>
        <v>20.648700045780664</v>
      </c>
      <c r="AF69" s="42">
        <f t="shared" ref="AF69" si="321">IF(AE70&gt;0,AE70,0)</f>
        <v>10.3243500228903</v>
      </c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</row>
    <row r="70" spans="1:114" s="2" customFormat="1" ht="15">
      <c r="B70" s="42"/>
      <c r="C70" s="42"/>
      <c r="D70" s="42"/>
      <c r="E70" s="42"/>
      <c r="F70" s="42"/>
      <c r="G70" s="42"/>
      <c r="H70" s="42"/>
      <c r="I70" s="42"/>
      <c r="K70" s="42"/>
      <c r="L70" s="42"/>
      <c r="M70" s="42"/>
      <c r="N70" s="42"/>
      <c r="O70" s="40"/>
      <c r="P70" s="40"/>
      <c r="Q70" s="133"/>
      <c r="R70" s="42">
        <f>+R69-R71</f>
        <v>144.54090032046508</v>
      </c>
      <c r="S70" s="42">
        <f t="shared" ref="S70:AF70" si="322">+S69-S71</f>
        <v>134.21655029757471</v>
      </c>
      <c r="T70" s="42">
        <f t="shared" si="322"/>
        <v>123.89220027468434</v>
      </c>
      <c r="U70" s="42">
        <f t="shared" si="322"/>
        <v>113.56785025179397</v>
      </c>
      <c r="V70" s="42">
        <f t="shared" si="322"/>
        <v>103.2435002289036</v>
      </c>
      <c r="W70" s="42">
        <f t="shared" si="322"/>
        <v>92.919150206013228</v>
      </c>
      <c r="X70" s="42">
        <f t="shared" si="322"/>
        <v>82.594800183122857</v>
      </c>
      <c r="Y70" s="42">
        <f t="shared" si="322"/>
        <v>72.270450160232485</v>
      </c>
      <c r="Z70" s="42">
        <f t="shared" si="322"/>
        <v>61.946100137342121</v>
      </c>
      <c r="AA70" s="42">
        <f t="shared" si="322"/>
        <v>51.621750114451757</v>
      </c>
      <c r="AB70" s="42">
        <f t="shared" si="322"/>
        <v>41.297400091561393</v>
      </c>
      <c r="AC70" s="42">
        <f t="shared" si="322"/>
        <v>30.973050068671029</v>
      </c>
      <c r="AD70" s="42">
        <f t="shared" si="322"/>
        <v>20.648700045780664</v>
      </c>
      <c r="AE70" s="42">
        <f t="shared" si="322"/>
        <v>10.3243500228903</v>
      </c>
      <c r="AF70" s="42">
        <f t="shared" si="322"/>
        <v>-6.3948846218409017E-14</v>
      </c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</row>
    <row r="71" spans="1:114" s="2" customFormat="1" ht="15">
      <c r="A71" s="9"/>
      <c r="B71" s="42"/>
      <c r="C71" s="42"/>
      <c r="D71" s="42"/>
      <c r="E71" s="42"/>
      <c r="F71" s="42"/>
      <c r="G71" s="42"/>
      <c r="H71" s="42"/>
      <c r="I71" s="42"/>
      <c r="K71" s="42"/>
      <c r="L71" s="42"/>
      <c r="M71" s="42"/>
      <c r="N71" s="42"/>
      <c r="O71" s="40"/>
      <c r="P71" s="40"/>
      <c r="Q71" s="40"/>
      <c r="R71" s="42">
        <f>IF(R69&gt;0.1,R69/$B$8,0)</f>
        <v>10.324350022890364</v>
      </c>
      <c r="S71" s="42">
        <f>IF(S69&gt;0.1,R71,0)</f>
        <v>10.324350022890364</v>
      </c>
      <c r="T71" s="42">
        <f t="shared" ref="T71" si="323">IF(T69&gt;0.1,S71,0)</f>
        <v>10.324350022890364</v>
      </c>
      <c r="U71" s="42">
        <f t="shared" ref="U71" si="324">IF(U69&gt;0.1,T71,0)</f>
        <v>10.324350022890364</v>
      </c>
      <c r="V71" s="42">
        <f t="shared" ref="V71" si="325">IF(V69&gt;0.1,U71,0)</f>
        <v>10.324350022890364</v>
      </c>
      <c r="W71" s="42">
        <f t="shared" ref="W71" si="326">IF(W69&gt;0.1,V71,0)</f>
        <v>10.324350022890364</v>
      </c>
      <c r="X71" s="42">
        <f t="shared" ref="X71" si="327">IF(X69&gt;0.1,W71,0)</f>
        <v>10.324350022890364</v>
      </c>
      <c r="Y71" s="42">
        <f t="shared" ref="Y71" si="328">IF(Y69&gt;0.1,X71,0)</f>
        <v>10.324350022890364</v>
      </c>
      <c r="Z71" s="42">
        <f t="shared" ref="Z71" si="329">IF(Z69&gt;0.1,Y71,0)</f>
        <v>10.324350022890364</v>
      </c>
      <c r="AA71" s="42">
        <f t="shared" ref="AA71" si="330">IF(AA69&gt;0.1,Z71,0)</f>
        <v>10.324350022890364</v>
      </c>
      <c r="AB71" s="42">
        <f t="shared" ref="AB71" si="331">IF(AB69&gt;0.1,AA71,0)</f>
        <v>10.324350022890364</v>
      </c>
      <c r="AC71" s="42">
        <f t="shared" ref="AC71" si="332">IF(AC69&gt;0.1,AB71,0)</f>
        <v>10.324350022890364</v>
      </c>
      <c r="AD71" s="42">
        <f t="shared" ref="AD71" si="333">IF(AD69&gt;0.1,AC71,0)</f>
        <v>10.324350022890364</v>
      </c>
      <c r="AE71" s="42">
        <f t="shared" ref="AE71" si="334">IF(AE69&gt;0.1,AD71,0)</f>
        <v>10.324350022890364</v>
      </c>
      <c r="AF71" s="42">
        <f t="shared" ref="AF71" si="335">IF(AF69&gt;0.1,AE71,0)</f>
        <v>10.324350022890364</v>
      </c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</row>
    <row r="72" spans="1:114" s="2" customFormat="1" ht="15">
      <c r="A72" s="9" t="s">
        <v>179</v>
      </c>
      <c r="B72" s="42"/>
      <c r="C72" s="42"/>
      <c r="D72" s="42"/>
      <c r="E72" s="42"/>
      <c r="F72" s="42"/>
      <c r="G72" s="42"/>
      <c r="H72" s="42"/>
      <c r="I72" s="42"/>
      <c r="K72" s="42"/>
      <c r="L72" s="42"/>
      <c r="M72" s="42"/>
      <c r="N72" s="42"/>
      <c r="O72" s="40"/>
      <c r="P72" s="40"/>
      <c r="Q72" s="40"/>
      <c r="R72" s="40"/>
      <c r="S72" s="42">
        <f>'Med LF - portfolio costs'!S$10*R$21</f>
        <v>128.08524113466478</v>
      </c>
      <c r="T72" s="42">
        <f t="shared" ref="T72" si="336">IF(S73&gt;0,S73,0)</f>
        <v>119.54622505902046</v>
      </c>
      <c r="U72" s="42">
        <f t="shared" ref="U72" si="337">IF(T73&gt;0,T73,0)</f>
        <v>111.00720898337613</v>
      </c>
      <c r="V72" s="42">
        <f t="shared" ref="V72" si="338">IF(U73&gt;0,U73,0)</f>
        <v>102.4681929077318</v>
      </c>
      <c r="W72" s="42">
        <f t="shared" ref="W72" si="339">IF(V73&gt;0,V73,0)</f>
        <v>93.929176832087478</v>
      </c>
      <c r="X72" s="42">
        <f t="shared" ref="X72" si="340">IF(W73&gt;0,W73,0)</f>
        <v>85.390160756443152</v>
      </c>
      <c r="Y72" s="42">
        <f t="shared" ref="Y72" si="341">IF(X73&gt;0,X73,0)</f>
        <v>76.851144680798825</v>
      </c>
      <c r="Z72" s="42">
        <f t="shared" ref="Z72" si="342">IF(Y73&gt;0,Y73,0)</f>
        <v>68.312128605154498</v>
      </c>
      <c r="AA72" s="42">
        <f t="shared" ref="AA72" si="343">IF(Z73&gt;0,Z73,0)</f>
        <v>59.773112529510179</v>
      </c>
      <c r="AB72" s="42">
        <f t="shared" ref="AB72" si="344">IF(AA73&gt;0,AA73,0)</f>
        <v>51.23409645386586</v>
      </c>
      <c r="AC72" s="42">
        <f t="shared" ref="AC72" si="345">IF(AB73&gt;0,AB73,0)</f>
        <v>42.69508037822154</v>
      </c>
      <c r="AD72" s="42">
        <f t="shared" ref="AD72" si="346">IF(AC73&gt;0,AC73,0)</f>
        <v>34.156064302577221</v>
      </c>
      <c r="AE72" s="42">
        <f t="shared" ref="AE72" si="347">IF(AD73&gt;0,AD73,0)</f>
        <v>25.617048226932901</v>
      </c>
      <c r="AF72" s="42">
        <f t="shared" ref="AF72" si="348">IF(AE73&gt;0,AE73,0)</f>
        <v>17.078032151288582</v>
      </c>
      <c r="AG72" s="42">
        <f t="shared" ref="AG72" si="349">IF(AF73&gt;0,AF73,0)</f>
        <v>8.5390160756442626</v>
      </c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</row>
    <row r="73" spans="1:114" s="2" customFormat="1" ht="15">
      <c r="A73" s="9"/>
      <c r="B73" s="42"/>
      <c r="C73" s="42"/>
      <c r="D73" s="42"/>
      <c r="E73" s="42"/>
      <c r="F73" s="42"/>
      <c r="G73" s="42"/>
      <c r="H73" s="42"/>
      <c r="I73" s="42"/>
      <c r="K73" s="42"/>
      <c r="L73" s="42"/>
      <c r="M73" s="42"/>
      <c r="N73" s="42"/>
      <c r="O73" s="40"/>
      <c r="P73" s="40"/>
      <c r="Q73" s="40"/>
      <c r="R73" s="133"/>
      <c r="S73" s="42">
        <f>+S72-S74</f>
        <v>119.54622505902046</v>
      </c>
      <c r="T73" s="42">
        <f t="shared" ref="T73:AG73" si="350">+T72-T74</f>
        <v>111.00720898337613</v>
      </c>
      <c r="U73" s="42">
        <f t="shared" si="350"/>
        <v>102.4681929077318</v>
      </c>
      <c r="V73" s="42">
        <f t="shared" si="350"/>
        <v>93.929176832087478</v>
      </c>
      <c r="W73" s="42">
        <f t="shared" si="350"/>
        <v>85.390160756443152</v>
      </c>
      <c r="X73" s="42">
        <f t="shared" si="350"/>
        <v>76.851144680798825</v>
      </c>
      <c r="Y73" s="42">
        <f t="shared" si="350"/>
        <v>68.312128605154498</v>
      </c>
      <c r="Z73" s="42">
        <f t="shared" si="350"/>
        <v>59.773112529510179</v>
      </c>
      <c r="AA73" s="42">
        <f t="shared" si="350"/>
        <v>51.23409645386586</v>
      </c>
      <c r="AB73" s="42">
        <f t="shared" si="350"/>
        <v>42.69508037822154</v>
      </c>
      <c r="AC73" s="42">
        <f t="shared" si="350"/>
        <v>34.156064302577221</v>
      </c>
      <c r="AD73" s="42">
        <f t="shared" si="350"/>
        <v>25.617048226932901</v>
      </c>
      <c r="AE73" s="42">
        <f t="shared" si="350"/>
        <v>17.078032151288582</v>
      </c>
      <c r="AF73" s="42">
        <f t="shared" si="350"/>
        <v>8.5390160756442626</v>
      </c>
      <c r="AG73" s="42">
        <f t="shared" si="350"/>
        <v>-5.6843418860808015E-14</v>
      </c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</row>
    <row r="74" spans="1:114" s="2" customFormat="1" ht="15">
      <c r="A74" s="9"/>
      <c r="B74" s="42"/>
      <c r="C74" s="42"/>
      <c r="D74" s="42"/>
      <c r="E74" s="42"/>
      <c r="F74" s="42"/>
      <c r="G74" s="42"/>
      <c r="H74" s="42"/>
      <c r="I74" s="42"/>
      <c r="K74" s="42"/>
      <c r="L74" s="42"/>
      <c r="M74" s="42"/>
      <c r="N74" s="42"/>
      <c r="O74" s="40"/>
      <c r="P74" s="40"/>
      <c r="Q74" s="40"/>
      <c r="R74" s="40"/>
      <c r="S74" s="42">
        <f>IF(S72&gt;0.1,S72/$B$8,0)</f>
        <v>8.5390160756443194</v>
      </c>
      <c r="T74" s="42">
        <f>IF(T72&gt;0.1,S74,0)</f>
        <v>8.5390160756443194</v>
      </c>
      <c r="U74" s="42">
        <f t="shared" ref="U74" si="351">IF(U72&gt;0.1,T74,0)</f>
        <v>8.5390160756443194</v>
      </c>
      <c r="V74" s="42">
        <f t="shared" ref="V74" si="352">IF(V72&gt;0.1,U74,0)</f>
        <v>8.5390160756443194</v>
      </c>
      <c r="W74" s="42">
        <f t="shared" ref="W74" si="353">IF(W72&gt;0.1,V74,0)</f>
        <v>8.5390160756443194</v>
      </c>
      <c r="X74" s="42">
        <f t="shared" ref="X74" si="354">IF(X72&gt;0.1,W74,0)</f>
        <v>8.5390160756443194</v>
      </c>
      <c r="Y74" s="42">
        <f t="shared" ref="Y74" si="355">IF(Y72&gt;0.1,X74,0)</f>
        <v>8.5390160756443194</v>
      </c>
      <c r="Z74" s="42">
        <f t="shared" ref="Z74" si="356">IF(Z72&gt;0.1,Y74,0)</f>
        <v>8.5390160756443194</v>
      </c>
      <c r="AA74" s="42">
        <f t="shared" ref="AA74" si="357">IF(AA72&gt;0.1,Z74,0)</f>
        <v>8.5390160756443194</v>
      </c>
      <c r="AB74" s="42">
        <f t="shared" ref="AB74" si="358">IF(AB72&gt;0.1,AA74,0)</f>
        <v>8.5390160756443194</v>
      </c>
      <c r="AC74" s="42">
        <f t="shared" ref="AC74" si="359">IF(AC72&gt;0.1,AB74,0)</f>
        <v>8.5390160756443194</v>
      </c>
      <c r="AD74" s="42">
        <f t="shared" ref="AD74" si="360">IF(AD72&gt;0.1,AC74,0)</f>
        <v>8.5390160756443194</v>
      </c>
      <c r="AE74" s="42">
        <f t="shared" ref="AE74" si="361">IF(AE72&gt;0.1,AD74,0)</f>
        <v>8.5390160756443194</v>
      </c>
      <c r="AF74" s="42">
        <f t="shared" ref="AF74" si="362">IF(AF72&gt;0.1,AE74,0)</f>
        <v>8.5390160756443194</v>
      </c>
      <c r="AG74" s="42">
        <f t="shared" ref="AG74" si="363">IF(AG72&gt;0.1,AF74,0)</f>
        <v>8.5390160756443194</v>
      </c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</row>
    <row r="75" spans="1:114" s="2" customFormat="1" ht="15">
      <c r="A75" s="9" t="s">
        <v>180</v>
      </c>
      <c r="B75" s="42"/>
      <c r="C75" s="42"/>
      <c r="D75" s="42"/>
      <c r="E75" s="42"/>
      <c r="F75" s="42"/>
      <c r="G75" s="42"/>
      <c r="H75" s="42"/>
      <c r="I75" s="42"/>
      <c r="K75" s="42"/>
      <c r="L75" s="42"/>
      <c r="M75" s="42"/>
      <c r="N75" s="42"/>
      <c r="O75" s="40"/>
      <c r="P75" s="40"/>
      <c r="Q75" s="40"/>
      <c r="R75" s="40"/>
      <c r="S75" s="40"/>
      <c r="T75" s="42">
        <f>'Med LF - portfolio costs'!T$10*S$21</f>
        <v>118.45700175741052</v>
      </c>
      <c r="U75" s="42">
        <f t="shared" ref="U75" si="364">IF(T76&gt;0,T76,0)</f>
        <v>110.55986830691648</v>
      </c>
      <c r="V75" s="42">
        <f t="shared" ref="V75" si="365">IF(U76&gt;0,U76,0)</f>
        <v>102.66273485642245</v>
      </c>
      <c r="W75" s="42">
        <f t="shared" ref="W75" si="366">IF(V76&gt;0,V76,0)</f>
        <v>94.765601405928408</v>
      </c>
      <c r="X75" s="42">
        <f t="shared" ref="X75" si="367">IF(W76&gt;0,W76,0)</f>
        <v>86.868467955434369</v>
      </c>
      <c r="Y75" s="42">
        <f t="shared" ref="Y75" si="368">IF(X76&gt;0,X76,0)</f>
        <v>78.97133450494033</v>
      </c>
      <c r="Z75" s="42">
        <f t="shared" ref="Z75" si="369">IF(Y76&gt;0,Y76,0)</f>
        <v>71.074201054446291</v>
      </c>
      <c r="AA75" s="42">
        <f t="shared" ref="AA75" si="370">IF(Z76&gt;0,Z76,0)</f>
        <v>63.177067603952253</v>
      </c>
      <c r="AB75" s="42">
        <f t="shared" ref="AB75" si="371">IF(AA76&gt;0,AA76,0)</f>
        <v>55.279934153458214</v>
      </c>
      <c r="AC75" s="42">
        <f t="shared" ref="AC75" si="372">IF(AB76&gt;0,AB76,0)</f>
        <v>47.382800702964175</v>
      </c>
      <c r="AD75" s="42">
        <f t="shared" ref="AD75" si="373">IF(AC76&gt;0,AC76,0)</f>
        <v>39.485667252470137</v>
      </c>
      <c r="AE75" s="42">
        <f t="shared" ref="AE75" si="374">IF(AD76&gt;0,AD76,0)</f>
        <v>31.588533801976102</v>
      </c>
      <c r="AF75" s="42">
        <f t="shared" ref="AF75" si="375">IF(AE76&gt;0,AE76,0)</f>
        <v>23.691400351482066</v>
      </c>
      <c r="AG75" s="42">
        <f t="shared" ref="AG75" si="376">IF(AF76&gt;0,AF76,0)</f>
        <v>15.794266900988031</v>
      </c>
      <c r="AH75" s="42">
        <f t="shared" ref="AH75" si="377">IF(AG76&gt;0,AG76,0)</f>
        <v>7.8971334504939961</v>
      </c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</row>
    <row r="76" spans="1:114" s="2" customFormat="1" ht="15">
      <c r="B76" s="42"/>
      <c r="C76" s="42"/>
      <c r="D76" s="42"/>
      <c r="E76" s="42"/>
      <c r="F76" s="42"/>
      <c r="G76" s="42"/>
      <c r="H76" s="42"/>
      <c r="I76" s="42"/>
      <c r="K76" s="42"/>
      <c r="L76" s="42"/>
      <c r="M76" s="42"/>
      <c r="N76" s="42"/>
      <c r="O76" s="40"/>
      <c r="P76" s="40"/>
      <c r="Q76" s="40"/>
      <c r="R76" s="40"/>
      <c r="S76" s="133"/>
      <c r="T76" s="42">
        <f>+T75-T77</f>
        <v>110.55986830691648</v>
      </c>
      <c r="U76" s="42">
        <f t="shared" ref="U76:AH76" si="378">+U75-U77</f>
        <v>102.66273485642245</v>
      </c>
      <c r="V76" s="42">
        <f t="shared" si="378"/>
        <v>94.765601405928408</v>
      </c>
      <c r="W76" s="42">
        <f t="shared" si="378"/>
        <v>86.868467955434369</v>
      </c>
      <c r="X76" s="42">
        <f t="shared" si="378"/>
        <v>78.97133450494033</v>
      </c>
      <c r="Y76" s="42">
        <f t="shared" si="378"/>
        <v>71.074201054446291</v>
      </c>
      <c r="Z76" s="42">
        <f t="shared" si="378"/>
        <v>63.177067603952253</v>
      </c>
      <c r="AA76" s="42">
        <f t="shared" si="378"/>
        <v>55.279934153458214</v>
      </c>
      <c r="AB76" s="42">
        <f t="shared" si="378"/>
        <v>47.382800702964175</v>
      </c>
      <c r="AC76" s="42">
        <f t="shared" si="378"/>
        <v>39.485667252470137</v>
      </c>
      <c r="AD76" s="42">
        <f t="shared" si="378"/>
        <v>31.588533801976102</v>
      </c>
      <c r="AE76" s="42">
        <f t="shared" si="378"/>
        <v>23.691400351482066</v>
      </c>
      <c r="AF76" s="42">
        <f t="shared" si="378"/>
        <v>15.794266900988031</v>
      </c>
      <c r="AG76" s="42">
        <f t="shared" si="378"/>
        <v>7.8971334504939961</v>
      </c>
      <c r="AH76" s="42">
        <f t="shared" si="378"/>
        <v>-3.907985046680551E-14</v>
      </c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</row>
    <row r="77" spans="1:114" s="2" customFormat="1" ht="15">
      <c r="A77" s="9"/>
      <c r="B77" s="42"/>
      <c r="C77" s="42"/>
      <c r="D77" s="42"/>
      <c r="E77" s="42"/>
      <c r="F77" s="42"/>
      <c r="G77" s="42"/>
      <c r="H77" s="42"/>
      <c r="I77" s="42"/>
      <c r="K77" s="42"/>
      <c r="L77" s="42"/>
      <c r="M77" s="42"/>
      <c r="N77" s="42"/>
      <c r="O77" s="40"/>
      <c r="P77" s="40"/>
      <c r="Q77" s="40"/>
      <c r="R77" s="40"/>
      <c r="S77" s="40"/>
      <c r="T77" s="42">
        <f>IF(T75&gt;0.1,T75/$B$8,0)</f>
        <v>7.8971334504940351</v>
      </c>
      <c r="U77" s="42">
        <f>IF(U75&gt;0.1,T77,0)</f>
        <v>7.8971334504940351</v>
      </c>
      <c r="V77" s="42">
        <f t="shared" ref="V77" si="379">IF(V75&gt;0.1,U77,0)</f>
        <v>7.8971334504940351</v>
      </c>
      <c r="W77" s="42">
        <f t="shared" ref="W77" si="380">IF(W75&gt;0.1,V77,0)</f>
        <v>7.8971334504940351</v>
      </c>
      <c r="X77" s="42">
        <f t="shared" ref="X77" si="381">IF(X75&gt;0.1,W77,0)</f>
        <v>7.8971334504940351</v>
      </c>
      <c r="Y77" s="42">
        <f t="shared" ref="Y77" si="382">IF(Y75&gt;0.1,X77,0)</f>
        <v>7.8971334504940351</v>
      </c>
      <c r="Z77" s="42">
        <f t="shared" ref="Z77" si="383">IF(Z75&gt;0.1,Y77,0)</f>
        <v>7.8971334504940351</v>
      </c>
      <c r="AA77" s="42">
        <f t="shared" ref="AA77" si="384">IF(AA75&gt;0.1,Z77,0)</f>
        <v>7.8971334504940351</v>
      </c>
      <c r="AB77" s="42">
        <f t="shared" ref="AB77" si="385">IF(AB75&gt;0.1,AA77,0)</f>
        <v>7.8971334504940351</v>
      </c>
      <c r="AC77" s="42">
        <f t="shared" ref="AC77" si="386">IF(AC75&gt;0.1,AB77,0)</f>
        <v>7.8971334504940351</v>
      </c>
      <c r="AD77" s="42">
        <f t="shared" ref="AD77" si="387">IF(AD75&gt;0.1,AC77,0)</f>
        <v>7.8971334504940351</v>
      </c>
      <c r="AE77" s="42">
        <f t="shared" ref="AE77" si="388">IF(AE75&gt;0.1,AD77,0)</f>
        <v>7.8971334504940351</v>
      </c>
      <c r="AF77" s="42">
        <f t="shared" ref="AF77" si="389">IF(AF75&gt;0.1,AE77,0)</f>
        <v>7.8971334504940351</v>
      </c>
      <c r="AG77" s="42">
        <f t="shared" ref="AG77" si="390">IF(AG75&gt;0.1,AF77,0)</f>
        <v>7.8971334504940351</v>
      </c>
      <c r="AH77" s="42">
        <f t="shared" ref="AH77" si="391">IF(AH75&gt;0.1,AG77,0)</f>
        <v>7.8971334504940351</v>
      </c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</row>
    <row r="78" spans="1:114" s="2" customFormat="1" ht="15">
      <c r="A78" s="9" t="s">
        <v>181</v>
      </c>
      <c r="B78" s="42"/>
      <c r="C78" s="42"/>
      <c r="D78" s="42"/>
      <c r="E78" s="42"/>
      <c r="F78" s="42"/>
      <c r="G78" s="42"/>
      <c r="H78" s="42"/>
      <c r="I78" s="42"/>
      <c r="K78" s="42"/>
      <c r="L78" s="42"/>
      <c r="M78" s="42"/>
      <c r="N78" s="42"/>
      <c r="O78" s="40"/>
      <c r="P78" s="40"/>
      <c r="Q78" s="40"/>
      <c r="R78" s="40"/>
      <c r="S78" s="40"/>
      <c r="T78" s="40"/>
      <c r="U78" s="42">
        <f>'Med LF - portfolio costs'!U$10*T$21</f>
        <v>124.5512912205091</v>
      </c>
      <c r="V78" s="42">
        <f t="shared" ref="V78" si="392">IF(U79&gt;0,U79,0)</f>
        <v>116.2478718058085</v>
      </c>
      <c r="W78" s="42">
        <f t="shared" ref="W78" si="393">IF(V79&gt;0,V79,0)</f>
        <v>107.94445239110789</v>
      </c>
      <c r="X78" s="42">
        <f t="shared" ref="X78" si="394">IF(W79&gt;0,W79,0)</f>
        <v>99.641032976407274</v>
      </c>
      <c r="Y78" s="42">
        <f t="shared" ref="Y78" si="395">IF(X79&gt;0,X79,0)</f>
        <v>91.337613561706661</v>
      </c>
      <c r="Z78" s="42">
        <f t="shared" ref="Z78" si="396">IF(Y79&gt;0,Y79,0)</f>
        <v>83.034194147006048</v>
      </c>
      <c r="AA78" s="42">
        <f t="shared" ref="AA78" si="397">IF(Z79&gt;0,Z79,0)</f>
        <v>74.730774732305434</v>
      </c>
      <c r="AB78" s="42">
        <f t="shared" ref="AB78" si="398">IF(AA79&gt;0,AA79,0)</f>
        <v>66.427355317604821</v>
      </c>
      <c r="AC78" s="42">
        <f t="shared" ref="AC78" si="399">IF(AB79&gt;0,AB79,0)</f>
        <v>58.123935902904215</v>
      </c>
      <c r="AD78" s="42">
        <f t="shared" ref="AD78" si="400">IF(AC79&gt;0,AC79,0)</f>
        <v>49.820516488203609</v>
      </c>
      <c r="AE78" s="42">
        <f t="shared" ref="AE78" si="401">IF(AD79&gt;0,AD79,0)</f>
        <v>41.517097073503002</v>
      </c>
      <c r="AF78" s="42">
        <f t="shared" ref="AF78" si="402">IF(AE79&gt;0,AE79,0)</f>
        <v>33.213677658802396</v>
      </c>
      <c r="AG78" s="42">
        <f t="shared" ref="AG78" si="403">IF(AF79&gt;0,AF79,0)</f>
        <v>24.91025824410179</v>
      </c>
      <c r="AH78" s="42">
        <f t="shared" ref="AH78" si="404">IF(AG79&gt;0,AG79,0)</f>
        <v>16.606838829401184</v>
      </c>
      <c r="AI78" s="42">
        <f t="shared" ref="AI78" si="405">IF(AH79&gt;0,AH79,0)</f>
        <v>8.3034194147005778</v>
      </c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</row>
    <row r="79" spans="1:114" s="2" customFormat="1" ht="15">
      <c r="A79" s="9"/>
      <c r="B79" s="42"/>
      <c r="C79" s="42"/>
      <c r="D79" s="42"/>
      <c r="E79" s="42"/>
      <c r="F79" s="42"/>
      <c r="G79" s="42"/>
      <c r="H79" s="42"/>
      <c r="I79" s="42"/>
      <c r="K79" s="42"/>
      <c r="L79" s="42"/>
      <c r="M79" s="42"/>
      <c r="N79" s="42"/>
      <c r="O79" s="40"/>
      <c r="P79" s="40"/>
      <c r="Q79" s="40"/>
      <c r="R79" s="40"/>
      <c r="S79" s="40"/>
      <c r="T79" s="133"/>
      <c r="U79" s="42">
        <f>+U78-U80</f>
        <v>116.2478718058085</v>
      </c>
      <c r="V79" s="42">
        <f t="shared" ref="V79:AI79" si="406">+V78-V80</f>
        <v>107.94445239110789</v>
      </c>
      <c r="W79" s="42">
        <f t="shared" si="406"/>
        <v>99.641032976407274</v>
      </c>
      <c r="X79" s="42">
        <f t="shared" si="406"/>
        <v>91.337613561706661</v>
      </c>
      <c r="Y79" s="42">
        <f t="shared" si="406"/>
        <v>83.034194147006048</v>
      </c>
      <c r="Z79" s="42">
        <f t="shared" si="406"/>
        <v>74.730774732305434</v>
      </c>
      <c r="AA79" s="42">
        <f t="shared" si="406"/>
        <v>66.427355317604821</v>
      </c>
      <c r="AB79" s="42">
        <f t="shared" si="406"/>
        <v>58.123935902904215</v>
      </c>
      <c r="AC79" s="42">
        <f t="shared" si="406"/>
        <v>49.820516488203609</v>
      </c>
      <c r="AD79" s="42">
        <f t="shared" si="406"/>
        <v>41.517097073503002</v>
      </c>
      <c r="AE79" s="42">
        <f t="shared" si="406"/>
        <v>33.213677658802396</v>
      </c>
      <c r="AF79" s="42">
        <f t="shared" si="406"/>
        <v>24.91025824410179</v>
      </c>
      <c r="AG79" s="42">
        <f t="shared" si="406"/>
        <v>16.606838829401184</v>
      </c>
      <c r="AH79" s="42">
        <f t="shared" si="406"/>
        <v>8.3034194147005778</v>
      </c>
      <c r="AI79" s="42">
        <f t="shared" si="406"/>
        <v>-2.8421709430404007E-14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</row>
    <row r="80" spans="1:114" s="2" customFormat="1" ht="15">
      <c r="A80" s="9"/>
      <c r="B80" s="42"/>
      <c r="C80" s="42"/>
      <c r="D80" s="42"/>
      <c r="E80" s="42"/>
      <c r="F80" s="42"/>
      <c r="G80" s="42"/>
      <c r="H80" s="42"/>
      <c r="I80" s="42"/>
      <c r="K80" s="42"/>
      <c r="L80" s="42"/>
      <c r="M80" s="42"/>
      <c r="N80" s="42"/>
      <c r="O80" s="40"/>
      <c r="P80" s="40"/>
      <c r="Q80" s="40"/>
      <c r="R80" s="40"/>
      <c r="S80" s="40"/>
      <c r="T80" s="40"/>
      <c r="U80" s="42">
        <f>IF(U78&gt;0.1,U78/$B$8,0)</f>
        <v>8.3034194147006062</v>
      </c>
      <c r="V80" s="42">
        <f>IF(V78&gt;0.1,U80,0)</f>
        <v>8.3034194147006062</v>
      </c>
      <c r="W80" s="42">
        <f t="shared" ref="W80" si="407">IF(W78&gt;0.1,V80,0)</f>
        <v>8.3034194147006062</v>
      </c>
      <c r="X80" s="42">
        <f t="shared" ref="X80" si="408">IF(X78&gt;0.1,W80,0)</f>
        <v>8.3034194147006062</v>
      </c>
      <c r="Y80" s="42">
        <f t="shared" ref="Y80" si="409">IF(Y78&gt;0.1,X80,0)</f>
        <v>8.3034194147006062</v>
      </c>
      <c r="Z80" s="42">
        <f t="shared" ref="Z80" si="410">IF(Z78&gt;0.1,Y80,0)</f>
        <v>8.3034194147006062</v>
      </c>
      <c r="AA80" s="42">
        <f t="shared" ref="AA80" si="411">IF(AA78&gt;0.1,Z80,0)</f>
        <v>8.3034194147006062</v>
      </c>
      <c r="AB80" s="42">
        <f t="shared" ref="AB80" si="412">IF(AB78&gt;0.1,AA80,0)</f>
        <v>8.3034194147006062</v>
      </c>
      <c r="AC80" s="42">
        <f t="shared" ref="AC80" si="413">IF(AC78&gt;0.1,AB80,0)</f>
        <v>8.3034194147006062</v>
      </c>
      <c r="AD80" s="42">
        <f t="shared" ref="AD80" si="414">IF(AD78&gt;0.1,AC80,0)</f>
        <v>8.3034194147006062</v>
      </c>
      <c r="AE80" s="42">
        <f t="shared" ref="AE80" si="415">IF(AE78&gt;0.1,AD80,0)</f>
        <v>8.3034194147006062</v>
      </c>
      <c r="AF80" s="42">
        <f t="shared" ref="AF80" si="416">IF(AF78&gt;0.1,AE80,0)</f>
        <v>8.3034194147006062</v>
      </c>
      <c r="AG80" s="42">
        <f t="shared" ref="AG80" si="417">IF(AG78&gt;0.1,AF80,0)</f>
        <v>8.3034194147006062</v>
      </c>
      <c r="AH80" s="42">
        <f t="shared" ref="AH80" si="418">IF(AH78&gt;0.1,AG80,0)</f>
        <v>8.3034194147006062</v>
      </c>
      <c r="AI80" s="42">
        <f t="shared" ref="AI80" si="419">IF(AI78&gt;0.1,AH80,0)</f>
        <v>8.3034194147006062</v>
      </c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</row>
    <row r="81" spans="1:114" s="2" customFormat="1" ht="15">
      <c r="A81" s="9" t="s">
        <v>182</v>
      </c>
      <c r="B81" s="42"/>
      <c r="C81" s="42"/>
      <c r="D81" s="42"/>
      <c r="E81" s="42"/>
      <c r="F81" s="42"/>
      <c r="G81" s="42"/>
      <c r="H81" s="42"/>
      <c r="I81" s="42"/>
      <c r="K81" s="42"/>
      <c r="L81" s="42"/>
      <c r="M81" s="42"/>
      <c r="N81" s="42"/>
      <c r="O81" s="40"/>
      <c r="P81" s="40"/>
      <c r="Q81" s="40"/>
      <c r="R81" s="40"/>
      <c r="S81" s="40"/>
      <c r="T81" s="40"/>
      <c r="U81" s="40"/>
      <c r="V81" s="42">
        <f>'Med LF - portfolio costs'!V$10*U$21</f>
        <v>125.77407525035676</v>
      </c>
      <c r="W81" s="42">
        <f t="shared" ref="W81" si="420">IF(V82&gt;0,V82,0)</f>
        <v>117.38913690033297</v>
      </c>
      <c r="X81" s="42">
        <f t="shared" ref="X81" si="421">IF(W82&gt;0,W82,0)</f>
        <v>109.00419855030918</v>
      </c>
      <c r="Y81" s="42">
        <f t="shared" ref="Y81" si="422">IF(X82&gt;0,X82,0)</f>
        <v>100.6192602002854</v>
      </c>
      <c r="Z81" s="42">
        <f t="shared" ref="Z81" si="423">IF(Y82&gt;0,Y82,0)</f>
        <v>92.234321850261608</v>
      </c>
      <c r="AA81" s="42">
        <f t="shared" ref="AA81" si="424">IF(Z82&gt;0,Z82,0)</f>
        <v>83.84938350023782</v>
      </c>
      <c r="AB81" s="42">
        <f t="shared" ref="AB81" si="425">IF(AA82&gt;0,AA82,0)</f>
        <v>75.464445150214033</v>
      </c>
      <c r="AC81" s="42">
        <f t="shared" ref="AC81" si="426">IF(AB82&gt;0,AB82,0)</f>
        <v>67.079506800190245</v>
      </c>
      <c r="AD81" s="42">
        <f t="shared" ref="AD81" si="427">IF(AC82&gt;0,AC82,0)</f>
        <v>58.694568450166457</v>
      </c>
      <c r="AE81" s="42">
        <f t="shared" ref="AE81" si="428">IF(AD82&gt;0,AD82,0)</f>
        <v>50.30963010014267</v>
      </c>
      <c r="AF81" s="42">
        <f t="shared" ref="AF81" si="429">IF(AE82&gt;0,AE82,0)</f>
        <v>41.924691750118882</v>
      </c>
      <c r="AG81" s="42">
        <f t="shared" ref="AG81" si="430">IF(AF82&gt;0,AF82,0)</f>
        <v>33.539753400095094</v>
      </c>
      <c r="AH81" s="42">
        <f t="shared" ref="AH81" si="431">IF(AG82&gt;0,AG82,0)</f>
        <v>25.15481505007131</v>
      </c>
      <c r="AI81" s="42">
        <f t="shared" ref="AI81" si="432">IF(AH82&gt;0,AH82,0)</f>
        <v>16.769876700047526</v>
      </c>
      <c r="AJ81" s="42">
        <f t="shared" ref="AJ81" si="433">IF(AI82&gt;0,AI82,0)</f>
        <v>8.3849383500237415</v>
      </c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</row>
    <row r="82" spans="1:114" s="2" customFormat="1" ht="15">
      <c r="B82" s="42"/>
      <c r="C82" s="42"/>
      <c r="D82" s="42"/>
      <c r="E82" s="42"/>
      <c r="F82" s="42"/>
      <c r="G82" s="42"/>
      <c r="H82" s="42"/>
      <c r="I82" s="42"/>
      <c r="K82" s="42"/>
      <c r="L82" s="42"/>
      <c r="M82" s="42"/>
      <c r="N82" s="42"/>
      <c r="O82" s="40"/>
      <c r="P82" s="40"/>
      <c r="Q82" s="40"/>
      <c r="R82" s="40"/>
      <c r="S82" s="40"/>
      <c r="T82" s="40"/>
      <c r="U82" s="133"/>
      <c r="V82" s="42">
        <f>+V81-V83</f>
        <v>117.38913690033297</v>
      </c>
      <c r="W82" s="42">
        <f t="shared" ref="W82:AJ82" si="434">+W81-W83</f>
        <v>109.00419855030918</v>
      </c>
      <c r="X82" s="42">
        <f t="shared" si="434"/>
        <v>100.6192602002854</v>
      </c>
      <c r="Y82" s="42">
        <f t="shared" si="434"/>
        <v>92.234321850261608</v>
      </c>
      <c r="Z82" s="42">
        <f t="shared" si="434"/>
        <v>83.84938350023782</v>
      </c>
      <c r="AA82" s="42">
        <f t="shared" si="434"/>
        <v>75.464445150214033</v>
      </c>
      <c r="AB82" s="42">
        <f t="shared" si="434"/>
        <v>67.079506800190245</v>
      </c>
      <c r="AC82" s="42">
        <f t="shared" si="434"/>
        <v>58.694568450166457</v>
      </c>
      <c r="AD82" s="42">
        <f t="shared" si="434"/>
        <v>50.30963010014267</v>
      </c>
      <c r="AE82" s="42">
        <f t="shared" si="434"/>
        <v>41.924691750118882</v>
      </c>
      <c r="AF82" s="42">
        <f t="shared" si="434"/>
        <v>33.539753400095094</v>
      </c>
      <c r="AG82" s="42">
        <f t="shared" si="434"/>
        <v>25.15481505007131</v>
      </c>
      <c r="AH82" s="42">
        <f t="shared" si="434"/>
        <v>16.769876700047526</v>
      </c>
      <c r="AI82" s="42">
        <f t="shared" si="434"/>
        <v>8.3849383500237415</v>
      </c>
      <c r="AJ82" s="42">
        <f t="shared" si="434"/>
        <v>-4.2632564145606011E-14</v>
      </c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</row>
    <row r="83" spans="1:114" s="2" customFormat="1" ht="15">
      <c r="A83" s="9"/>
      <c r="B83" s="42"/>
      <c r="C83" s="42"/>
      <c r="D83" s="42"/>
      <c r="E83" s="42"/>
      <c r="F83" s="42"/>
      <c r="G83" s="42"/>
      <c r="H83" s="42"/>
      <c r="I83" s="42"/>
      <c r="K83" s="42"/>
      <c r="L83" s="42"/>
      <c r="M83" s="42"/>
      <c r="N83" s="42"/>
      <c r="O83" s="40"/>
      <c r="P83" s="40"/>
      <c r="Q83" s="40"/>
      <c r="R83" s="40"/>
      <c r="S83" s="40"/>
      <c r="T83" s="40"/>
      <c r="U83" s="40"/>
      <c r="V83" s="42">
        <f>IF(V81&gt;0.1,V81/$B$8,0)</f>
        <v>8.3849383500237842</v>
      </c>
      <c r="W83" s="42">
        <f>IF(W81&gt;0.1,V83,0)</f>
        <v>8.3849383500237842</v>
      </c>
      <c r="X83" s="42">
        <f t="shared" ref="X83" si="435">IF(X81&gt;0.1,W83,0)</f>
        <v>8.3849383500237842</v>
      </c>
      <c r="Y83" s="42">
        <f t="shared" ref="Y83" si="436">IF(Y81&gt;0.1,X83,0)</f>
        <v>8.3849383500237842</v>
      </c>
      <c r="Z83" s="42">
        <f t="shared" ref="Z83" si="437">IF(Z81&gt;0.1,Y83,0)</f>
        <v>8.3849383500237842</v>
      </c>
      <c r="AA83" s="42">
        <f t="shared" ref="AA83" si="438">IF(AA81&gt;0.1,Z83,0)</f>
        <v>8.3849383500237842</v>
      </c>
      <c r="AB83" s="42">
        <f t="shared" ref="AB83" si="439">IF(AB81&gt;0.1,AA83,0)</f>
        <v>8.3849383500237842</v>
      </c>
      <c r="AC83" s="42">
        <f t="shared" ref="AC83" si="440">IF(AC81&gt;0.1,AB83,0)</f>
        <v>8.3849383500237842</v>
      </c>
      <c r="AD83" s="42">
        <f t="shared" ref="AD83" si="441">IF(AD81&gt;0.1,AC83,0)</f>
        <v>8.3849383500237842</v>
      </c>
      <c r="AE83" s="42">
        <f t="shared" ref="AE83" si="442">IF(AE81&gt;0.1,AD83,0)</f>
        <v>8.3849383500237842</v>
      </c>
      <c r="AF83" s="42">
        <f t="shared" ref="AF83" si="443">IF(AF81&gt;0.1,AE83,0)</f>
        <v>8.3849383500237842</v>
      </c>
      <c r="AG83" s="42">
        <f t="shared" ref="AG83" si="444">IF(AG81&gt;0.1,AF83,0)</f>
        <v>8.3849383500237842</v>
      </c>
      <c r="AH83" s="42">
        <f t="shared" ref="AH83" si="445">IF(AH81&gt;0.1,AG83,0)</f>
        <v>8.3849383500237842</v>
      </c>
      <c r="AI83" s="42">
        <f t="shared" ref="AI83" si="446">IF(AI81&gt;0.1,AH83,0)</f>
        <v>8.3849383500237842</v>
      </c>
      <c r="AJ83" s="42">
        <f t="shared" ref="AJ83" si="447">IF(AJ81&gt;0.1,AI83,0)</f>
        <v>8.3849383500237842</v>
      </c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</row>
    <row r="84" spans="1:114" s="2" customFormat="1" ht="15">
      <c r="A84" s="9" t="s">
        <v>183</v>
      </c>
      <c r="B84" s="42"/>
      <c r="C84" s="42"/>
      <c r="D84" s="42"/>
      <c r="E84" s="42"/>
      <c r="F84" s="42"/>
      <c r="G84" s="42"/>
      <c r="H84" s="42"/>
      <c r="I84" s="42"/>
      <c r="K84" s="42"/>
      <c r="L84" s="42"/>
      <c r="M84" s="42"/>
      <c r="N84" s="42"/>
      <c r="O84" s="40"/>
      <c r="P84" s="40"/>
      <c r="Q84" s="40"/>
      <c r="R84" s="40"/>
      <c r="S84" s="40"/>
      <c r="T84" s="40"/>
      <c r="U84" s="40"/>
      <c r="V84" s="40"/>
      <c r="W84" s="42">
        <f>'Med LF - portfolio costs'!W$10*V$21</f>
        <v>132.38511534738061</v>
      </c>
      <c r="X84" s="42">
        <f t="shared" ref="X84" si="448">IF(W85&gt;0,W85,0)</f>
        <v>123.55944099088856</v>
      </c>
      <c r="Y84" s="42">
        <f t="shared" ref="Y84" si="449">IF(X85&gt;0,X85,0)</f>
        <v>114.73376663439652</v>
      </c>
      <c r="Z84" s="42">
        <f t="shared" ref="Z84" si="450">IF(Y85&gt;0,Y85,0)</f>
        <v>105.90809227790447</v>
      </c>
      <c r="AA84" s="42">
        <f t="shared" ref="AA84" si="451">IF(Z85&gt;0,Z85,0)</f>
        <v>97.082417921412429</v>
      </c>
      <c r="AB84" s="42">
        <f t="shared" ref="AB84" si="452">IF(AA85&gt;0,AA85,0)</f>
        <v>88.256743564920384</v>
      </c>
      <c r="AC84" s="42">
        <f t="shared" ref="AC84" si="453">IF(AB85&gt;0,AB85,0)</f>
        <v>79.43106920842834</v>
      </c>
      <c r="AD84" s="42">
        <f t="shared" ref="AD84" si="454">IF(AC85&gt;0,AC85,0)</f>
        <v>70.605394851936296</v>
      </c>
      <c r="AE84" s="42">
        <f t="shared" ref="AE84" si="455">IF(AD85&gt;0,AD85,0)</f>
        <v>61.779720495444252</v>
      </c>
      <c r="AF84" s="42">
        <f t="shared" ref="AF84" si="456">IF(AE85&gt;0,AE85,0)</f>
        <v>52.954046138952208</v>
      </c>
      <c r="AG84" s="42">
        <f t="shared" ref="AG84" si="457">IF(AF85&gt;0,AF85,0)</f>
        <v>44.128371782460164</v>
      </c>
      <c r="AH84" s="42">
        <f t="shared" ref="AH84" si="458">IF(AG85&gt;0,AG85,0)</f>
        <v>35.30269742596812</v>
      </c>
      <c r="AI84" s="42">
        <f t="shared" ref="AI84" si="459">IF(AH85&gt;0,AH85,0)</f>
        <v>26.477023069476079</v>
      </c>
      <c r="AJ84" s="42">
        <f t="shared" ref="AJ84" si="460">IF(AI85&gt;0,AI85,0)</f>
        <v>17.651348712984039</v>
      </c>
      <c r="AK84" s="42">
        <f t="shared" ref="AK84" si="461">IF(AJ85&gt;0,AJ85,0)</f>
        <v>8.8256743564919979</v>
      </c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</row>
    <row r="85" spans="1:114" s="2" customFormat="1" ht="15">
      <c r="A85" s="9"/>
      <c r="B85" s="42"/>
      <c r="C85" s="42"/>
      <c r="D85" s="42"/>
      <c r="E85" s="42"/>
      <c r="F85" s="42"/>
      <c r="G85" s="42"/>
      <c r="H85" s="42"/>
      <c r="I85" s="42"/>
      <c r="K85" s="42"/>
      <c r="L85" s="42"/>
      <c r="M85" s="42"/>
      <c r="N85" s="42"/>
      <c r="O85" s="40"/>
      <c r="P85" s="40"/>
      <c r="Q85" s="40"/>
      <c r="R85" s="40"/>
      <c r="S85" s="40"/>
      <c r="T85" s="40"/>
      <c r="U85" s="40"/>
      <c r="V85" s="133"/>
      <c r="W85" s="42">
        <f>+W84-W86</f>
        <v>123.55944099088856</v>
      </c>
      <c r="X85" s="42">
        <f t="shared" ref="X85:AK85" si="462">+X84-X86</f>
        <v>114.73376663439652</v>
      </c>
      <c r="Y85" s="42">
        <f t="shared" si="462"/>
        <v>105.90809227790447</v>
      </c>
      <c r="Z85" s="42">
        <f t="shared" si="462"/>
        <v>97.082417921412429</v>
      </c>
      <c r="AA85" s="42">
        <f t="shared" si="462"/>
        <v>88.256743564920384</v>
      </c>
      <c r="AB85" s="42">
        <f t="shared" si="462"/>
        <v>79.43106920842834</v>
      </c>
      <c r="AC85" s="42">
        <f t="shared" si="462"/>
        <v>70.605394851936296</v>
      </c>
      <c r="AD85" s="42">
        <f t="shared" si="462"/>
        <v>61.779720495444252</v>
      </c>
      <c r="AE85" s="42">
        <f t="shared" si="462"/>
        <v>52.954046138952208</v>
      </c>
      <c r="AF85" s="42">
        <f t="shared" si="462"/>
        <v>44.128371782460164</v>
      </c>
      <c r="AG85" s="42">
        <f t="shared" si="462"/>
        <v>35.30269742596812</v>
      </c>
      <c r="AH85" s="42">
        <f t="shared" si="462"/>
        <v>26.477023069476079</v>
      </c>
      <c r="AI85" s="42">
        <f t="shared" si="462"/>
        <v>17.651348712984039</v>
      </c>
      <c r="AJ85" s="42">
        <f t="shared" si="462"/>
        <v>8.8256743564919979</v>
      </c>
      <c r="AK85" s="42">
        <f t="shared" si="462"/>
        <v>-4.2632564145606011E-14</v>
      </c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</row>
    <row r="86" spans="1:114" s="2" customFormat="1" ht="15">
      <c r="A86" s="9"/>
      <c r="B86" s="42"/>
      <c r="C86" s="42"/>
      <c r="D86" s="42"/>
      <c r="E86" s="42"/>
      <c r="F86" s="42"/>
      <c r="G86" s="42"/>
      <c r="H86" s="42"/>
      <c r="I86" s="42"/>
      <c r="K86" s="42"/>
      <c r="L86" s="42"/>
      <c r="M86" s="42"/>
      <c r="N86" s="42"/>
      <c r="O86" s="40"/>
      <c r="P86" s="40"/>
      <c r="Q86" s="40"/>
      <c r="R86" s="40"/>
      <c r="S86" s="40"/>
      <c r="T86" s="40"/>
      <c r="U86" s="40"/>
      <c r="V86" s="40"/>
      <c r="W86" s="42">
        <f>IF(W84&gt;0.1,W84/$B$8,0)</f>
        <v>8.8256743564920406</v>
      </c>
      <c r="X86" s="42">
        <f>IF(X84&gt;0.1,W86,0)</f>
        <v>8.8256743564920406</v>
      </c>
      <c r="Y86" s="42">
        <f t="shared" ref="Y86" si="463">IF(Y84&gt;0.1,X86,0)</f>
        <v>8.8256743564920406</v>
      </c>
      <c r="Z86" s="42">
        <f t="shared" ref="Z86" si="464">IF(Z84&gt;0.1,Y86,0)</f>
        <v>8.8256743564920406</v>
      </c>
      <c r="AA86" s="42">
        <f t="shared" ref="AA86" si="465">IF(AA84&gt;0.1,Z86,0)</f>
        <v>8.8256743564920406</v>
      </c>
      <c r="AB86" s="42">
        <f t="shared" ref="AB86" si="466">IF(AB84&gt;0.1,AA86,0)</f>
        <v>8.8256743564920406</v>
      </c>
      <c r="AC86" s="42">
        <f t="shared" ref="AC86" si="467">IF(AC84&gt;0.1,AB86,0)</f>
        <v>8.8256743564920406</v>
      </c>
      <c r="AD86" s="42">
        <f t="shared" ref="AD86" si="468">IF(AD84&gt;0.1,AC86,0)</f>
        <v>8.8256743564920406</v>
      </c>
      <c r="AE86" s="42">
        <f t="shared" ref="AE86" si="469">IF(AE84&gt;0.1,AD86,0)</f>
        <v>8.8256743564920406</v>
      </c>
      <c r="AF86" s="42">
        <f t="shared" ref="AF86" si="470">IF(AF84&gt;0.1,AE86,0)</f>
        <v>8.8256743564920406</v>
      </c>
      <c r="AG86" s="42">
        <f t="shared" ref="AG86" si="471">IF(AG84&gt;0.1,AF86,0)</f>
        <v>8.8256743564920406</v>
      </c>
      <c r="AH86" s="42">
        <f t="shared" ref="AH86" si="472">IF(AH84&gt;0.1,AG86,0)</f>
        <v>8.8256743564920406</v>
      </c>
      <c r="AI86" s="42">
        <f t="shared" ref="AI86" si="473">IF(AI84&gt;0.1,AH86,0)</f>
        <v>8.8256743564920406</v>
      </c>
      <c r="AJ86" s="42">
        <f t="shared" ref="AJ86" si="474">IF(AJ84&gt;0.1,AI86,0)</f>
        <v>8.8256743564920406</v>
      </c>
      <c r="AK86" s="42">
        <f t="shared" ref="AK86" si="475">IF(AK84&gt;0.1,AJ86,0)</f>
        <v>8.8256743564920406</v>
      </c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</row>
    <row r="87" spans="1:114" s="2" customFormat="1" ht="15">
      <c r="A87" s="9" t="s">
        <v>184</v>
      </c>
      <c r="B87" s="42"/>
      <c r="C87" s="42"/>
      <c r="D87" s="42"/>
      <c r="E87" s="42"/>
      <c r="F87" s="42"/>
      <c r="G87" s="42"/>
      <c r="H87" s="42"/>
      <c r="I87" s="42"/>
      <c r="K87" s="42"/>
      <c r="L87" s="42"/>
      <c r="M87" s="42"/>
      <c r="N87" s="42"/>
      <c r="O87" s="40"/>
      <c r="P87" s="40"/>
      <c r="Q87" s="40"/>
      <c r="R87" s="40"/>
      <c r="S87" s="40"/>
      <c r="T87" s="40"/>
      <c r="U87" s="40"/>
      <c r="V87" s="40"/>
      <c r="W87" s="40"/>
      <c r="X87" s="42">
        <f>'Med LF - portfolio costs'!X$10*W$21</f>
        <v>121.28780737950228</v>
      </c>
      <c r="Y87" s="42">
        <f t="shared" ref="Y87" si="476">IF(X88&gt;0,X88,0)</f>
        <v>113.20195355420213</v>
      </c>
      <c r="Z87" s="42">
        <f t="shared" ref="Z87" si="477">IF(Y88&gt;0,Y88,0)</f>
        <v>105.11609972890199</v>
      </c>
      <c r="AA87" s="42">
        <f t="shared" ref="AA87" si="478">IF(Z88&gt;0,Z88,0)</f>
        <v>97.030245903601838</v>
      </c>
      <c r="AB87" s="42">
        <f t="shared" ref="AB87" si="479">IF(AA88&gt;0,AA88,0)</f>
        <v>88.944392078301689</v>
      </c>
      <c r="AC87" s="42">
        <f t="shared" ref="AC87" si="480">IF(AB88&gt;0,AB88,0)</f>
        <v>80.858538253001541</v>
      </c>
      <c r="AD87" s="42">
        <f t="shared" ref="AD87" si="481">IF(AC88&gt;0,AC88,0)</f>
        <v>72.772684427701392</v>
      </c>
      <c r="AE87" s="42">
        <f t="shared" ref="AE87" si="482">IF(AD88&gt;0,AD88,0)</f>
        <v>64.686830602401244</v>
      </c>
      <c r="AF87" s="42">
        <f t="shared" ref="AF87" si="483">IF(AE88&gt;0,AE88,0)</f>
        <v>56.600976777101096</v>
      </c>
      <c r="AG87" s="42">
        <f t="shared" ref="AG87" si="484">IF(AF88&gt;0,AF88,0)</f>
        <v>48.515122951800947</v>
      </c>
      <c r="AH87" s="42">
        <f t="shared" ref="AH87" si="485">IF(AG88&gt;0,AG88,0)</f>
        <v>40.429269126500799</v>
      </c>
      <c r="AI87" s="42">
        <f t="shared" ref="AI87" si="486">IF(AH88&gt;0,AH88,0)</f>
        <v>32.34341530120065</v>
      </c>
      <c r="AJ87" s="42">
        <f t="shared" ref="AJ87" si="487">IF(AI88&gt;0,AI88,0)</f>
        <v>24.257561475900498</v>
      </c>
      <c r="AK87" s="42">
        <f t="shared" ref="AK87" si="488">IF(AJ88&gt;0,AJ88,0)</f>
        <v>16.171707650600347</v>
      </c>
      <c r="AL87" s="42">
        <f t="shared" ref="AL87" si="489">IF(AK88&gt;0,AK88,0)</f>
        <v>8.0858538253001946</v>
      </c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</row>
    <row r="88" spans="1:114" s="2" customFormat="1" ht="15">
      <c r="B88" s="42"/>
      <c r="C88" s="42"/>
      <c r="D88" s="42"/>
      <c r="E88" s="42"/>
      <c r="F88" s="42"/>
      <c r="G88" s="42"/>
      <c r="H88" s="42"/>
      <c r="I88" s="42"/>
      <c r="K88" s="42"/>
      <c r="L88" s="42"/>
      <c r="M88" s="42"/>
      <c r="N88" s="42"/>
      <c r="O88" s="40"/>
      <c r="P88" s="40"/>
      <c r="Q88" s="40"/>
      <c r="R88" s="40"/>
      <c r="S88" s="40"/>
      <c r="T88" s="40"/>
      <c r="U88" s="40"/>
      <c r="V88" s="40"/>
      <c r="W88" s="133"/>
      <c r="X88" s="42">
        <f>+X87-X89</f>
        <v>113.20195355420213</v>
      </c>
      <c r="Y88" s="42">
        <f t="shared" ref="Y88:AL88" si="490">+Y87-Y89</f>
        <v>105.11609972890199</v>
      </c>
      <c r="Z88" s="42">
        <f t="shared" si="490"/>
        <v>97.030245903601838</v>
      </c>
      <c r="AA88" s="42">
        <f t="shared" si="490"/>
        <v>88.944392078301689</v>
      </c>
      <c r="AB88" s="42">
        <f t="shared" si="490"/>
        <v>80.858538253001541</v>
      </c>
      <c r="AC88" s="42">
        <f t="shared" si="490"/>
        <v>72.772684427701392</v>
      </c>
      <c r="AD88" s="42">
        <f t="shared" si="490"/>
        <v>64.686830602401244</v>
      </c>
      <c r="AE88" s="42">
        <f t="shared" si="490"/>
        <v>56.600976777101096</v>
      </c>
      <c r="AF88" s="42">
        <f t="shared" si="490"/>
        <v>48.515122951800947</v>
      </c>
      <c r="AG88" s="42">
        <f t="shared" si="490"/>
        <v>40.429269126500799</v>
      </c>
      <c r="AH88" s="42">
        <f t="shared" si="490"/>
        <v>32.34341530120065</v>
      </c>
      <c r="AI88" s="42">
        <f t="shared" si="490"/>
        <v>24.257561475900498</v>
      </c>
      <c r="AJ88" s="42">
        <f t="shared" si="490"/>
        <v>16.171707650600347</v>
      </c>
      <c r="AK88" s="42">
        <f t="shared" si="490"/>
        <v>8.0858538253001946</v>
      </c>
      <c r="AL88" s="42">
        <f t="shared" si="490"/>
        <v>4.2632564145606011E-14</v>
      </c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</row>
    <row r="89" spans="1:114" s="2" customFormat="1" ht="15">
      <c r="A89" s="9"/>
      <c r="B89" s="42"/>
      <c r="C89" s="42"/>
      <c r="D89" s="42"/>
      <c r="E89" s="42"/>
      <c r="F89" s="42"/>
      <c r="G89" s="42"/>
      <c r="H89" s="42"/>
      <c r="I89" s="42"/>
      <c r="K89" s="42"/>
      <c r="L89" s="42"/>
      <c r="M89" s="42"/>
      <c r="N89" s="42"/>
      <c r="O89" s="40"/>
      <c r="P89" s="40"/>
      <c r="Q89" s="40"/>
      <c r="R89" s="40"/>
      <c r="S89" s="40"/>
      <c r="T89" s="40"/>
      <c r="U89" s="40"/>
      <c r="V89" s="40"/>
      <c r="W89" s="40"/>
      <c r="X89" s="42">
        <f>IF(X87&gt;0.1,X87/$B$8,0)</f>
        <v>8.085853825300152</v>
      </c>
      <c r="Y89" s="42">
        <f>IF(Y87&gt;0.1,X89,0)</f>
        <v>8.085853825300152</v>
      </c>
      <c r="Z89" s="42">
        <f t="shared" ref="Z89" si="491">IF(Z87&gt;0.1,Y89,0)</f>
        <v>8.085853825300152</v>
      </c>
      <c r="AA89" s="42">
        <f t="shared" ref="AA89" si="492">IF(AA87&gt;0.1,Z89,0)</f>
        <v>8.085853825300152</v>
      </c>
      <c r="AB89" s="42">
        <f t="shared" ref="AB89" si="493">IF(AB87&gt;0.1,AA89,0)</f>
        <v>8.085853825300152</v>
      </c>
      <c r="AC89" s="42">
        <f t="shared" ref="AC89" si="494">IF(AC87&gt;0.1,AB89,0)</f>
        <v>8.085853825300152</v>
      </c>
      <c r="AD89" s="42">
        <f t="shared" ref="AD89" si="495">IF(AD87&gt;0.1,AC89,0)</f>
        <v>8.085853825300152</v>
      </c>
      <c r="AE89" s="42">
        <f t="shared" ref="AE89" si="496">IF(AE87&gt;0.1,AD89,0)</f>
        <v>8.085853825300152</v>
      </c>
      <c r="AF89" s="42">
        <f t="shared" ref="AF89" si="497">IF(AF87&gt;0.1,AE89,0)</f>
        <v>8.085853825300152</v>
      </c>
      <c r="AG89" s="42">
        <f t="shared" ref="AG89" si="498">IF(AG87&gt;0.1,AF89,0)</f>
        <v>8.085853825300152</v>
      </c>
      <c r="AH89" s="42">
        <f t="shared" ref="AH89" si="499">IF(AH87&gt;0.1,AG89,0)</f>
        <v>8.085853825300152</v>
      </c>
      <c r="AI89" s="42">
        <f t="shared" ref="AI89" si="500">IF(AI87&gt;0.1,AH89,0)</f>
        <v>8.085853825300152</v>
      </c>
      <c r="AJ89" s="42">
        <f t="shared" ref="AJ89" si="501">IF(AJ87&gt;0.1,AI89,0)</f>
        <v>8.085853825300152</v>
      </c>
      <c r="AK89" s="42">
        <f t="shared" ref="AK89" si="502">IF(AK87&gt;0.1,AJ89,0)</f>
        <v>8.085853825300152</v>
      </c>
      <c r="AL89" s="42">
        <f t="shared" ref="AL89" si="503">IF(AL87&gt;0.1,AK89,0)</f>
        <v>8.085853825300152</v>
      </c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</row>
    <row r="90" spans="1:114" s="2" customFormat="1" ht="15">
      <c r="A90" s="9" t="s">
        <v>185</v>
      </c>
      <c r="B90" s="42"/>
      <c r="C90" s="42"/>
      <c r="D90" s="42"/>
      <c r="E90" s="42"/>
      <c r="F90" s="42"/>
      <c r="G90" s="42"/>
      <c r="H90" s="42"/>
      <c r="I90" s="42"/>
      <c r="K90" s="42"/>
      <c r="L90" s="42"/>
      <c r="M90" s="42"/>
      <c r="N90" s="42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2">
        <f>'Med LF - portfolio costs'!Y$10*X$21</f>
        <v>92.540561074828815</v>
      </c>
      <c r="Z90" s="42">
        <f t="shared" ref="Z90" si="504">IF(Y91&gt;0,Y91,0)</f>
        <v>86.371190336506899</v>
      </c>
      <c r="AA90" s="42">
        <f t="shared" ref="AA90" si="505">IF(Z91&gt;0,Z91,0)</f>
        <v>80.201819598184983</v>
      </c>
      <c r="AB90" s="42">
        <f t="shared" ref="AB90" si="506">IF(AA91&gt;0,AA91,0)</f>
        <v>74.032448859863067</v>
      </c>
      <c r="AC90" s="42">
        <f t="shared" ref="AC90" si="507">IF(AB91&gt;0,AB91,0)</f>
        <v>67.86307812154115</v>
      </c>
      <c r="AD90" s="42">
        <f t="shared" ref="AD90" si="508">IF(AC91&gt;0,AC91,0)</f>
        <v>61.693707383219227</v>
      </c>
      <c r="AE90" s="42">
        <f t="shared" ref="AE90" si="509">IF(AD91&gt;0,AD91,0)</f>
        <v>55.524336644897303</v>
      </c>
      <c r="AF90" s="42">
        <f t="shared" ref="AF90" si="510">IF(AE91&gt;0,AE91,0)</f>
        <v>49.35496590657538</v>
      </c>
      <c r="AG90" s="42">
        <f t="shared" ref="AG90" si="511">IF(AF91&gt;0,AF91,0)</f>
        <v>43.185595168253457</v>
      </c>
      <c r="AH90" s="42">
        <f t="shared" ref="AH90" si="512">IF(AG91&gt;0,AG91,0)</f>
        <v>37.016224429931533</v>
      </c>
      <c r="AI90" s="42">
        <f t="shared" ref="AI90" si="513">IF(AH91&gt;0,AH91,0)</f>
        <v>30.846853691609613</v>
      </c>
      <c r="AJ90" s="42">
        <f t="shared" ref="AJ90" si="514">IF(AI91&gt;0,AI91,0)</f>
        <v>24.677482953287694</v>
      </c>
      <c r="AK90" s="42">
        <f t="shared" ref="AK90" si="515">IF(AJ91&gt;0,AJ91,0)</f>
        <v>18.508112214965774</v>
      </c>
      <c r="AL90" s="42">
        <f t="shared" ref="AL90" si="516">IF(AK91&gt;0,AK91,0)</f>
        <v>12.338741476643854</v>
      </c>
      <c r="AM90" s="42">
        <f t="shared" ref="AM90" si="517">IF(AL91&gt;0,AL91,0)</f>
        <v>6.1693707383219332</v>
      </c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</row>
    <row r="91" spans="1:114" s="2" customFormat="1" ht="15">
      <c r="A91" s="9"/>
      <c r="B91" s="42"/>
      <c r="C91" s="42"/>
      <c r="D91" s="42"/>
      <c r="E91" s="42"/>
      <c r="F91" s="42"/>
      <c r="G91" s="42"/>
      <c r="H91" s="42"/>
      <c r="I91" s="42"/>
      <c r="K91" s="42"/>
      <c r="L91" s="42"/>
      <c r="M91" s="42"/>
      <c r="N91" s="42"/>
      <c r="O91" s="40"/>
      <c r="P91" s="40"/>
      <c r="Q91" s="40"/>
      <c r="R91" s="40"/>
      <c r="S91" s="40"/>
      <c r="T91" s="40"/>
      <c r="U91" s="40"/>
      <c r="V91" s="40"/>
      <c r="W91" s="40"/>
      <c r="X91" s="133"/>
      <c r="Y91" s="42">
        <f>+Y90-Y92</f>
        <v>86.371190336506899</v>
      </c>
      <c r="Z91" s="42">
        <f t="shared" ref="Z91:AM91" si="518">+Z90-Z92</f>
        <v>80.201819598184983</v>
      </c>
      <c r="AA91" s="42">
        <f t="shared" si="518"/>
        <v>74.032448859863067</v>
      </c>
      <c r="AB91" s="42">
        <f t="shared" si="518"/>
        <v>67.86307812154115</v>
      </c>
      <c r="AC91" s="42">
        <f t="shared" si="518"/>
        <v>61.693707383219227</v>
      </c>
      <c r="AD91" s="42">
        <f t="shared" si="518"/>
        <v>55.524336644897303</v>
      </c>
      <c r="AE91" s="42">
        <f t="shared" si="518"/>
        <v>49.35496590657538</v>
      </c>
      <c r="AF91" s="42">
        <f t="shared" si="518"/>
        <v>43.185595168253457</v>
      </c>
      <c r="AG91" s="42">
        <f t="shared" si="518"/>
        <v>37.016224429931533</v>
      </c>
      <c r="AH91" s="42">
        <f t="shared" si="518"/>
        <v>30.846853691609613</v>
      </c>
      <c r="AI91" s="42">
        <f t="shared" si="518"/>
        <v>24.677482953287694</v>
      </c>
      <c r="AJ91" s="42">
        <f t="shared" si="518"/>
        <v>18.508112214965774</v>
      </c>
      <c r="AK91" s="42">
        <f t="shared" si="518"/>
        <v>12.338741476643854</v>
      </c>
      <c r="AL91" s="42">
        <f t="shared" si="518"/>
        <v>6.1693707383219332</v>
      </c>
      <c r="AM91" s="42">
        <f t="shared" si="518"/>
        <v>1.2434497875801753E-14</v>
      </c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</row>
    <row r="92" spans="1:114" s="2" customFormat="1" ht="15">
      <c r="A92" s="9"/>
      <c r="B92" s="42"/>
      <c r="C92" s="42"/>
      <c r="D92" s="42"/>
      <c r="E92" s="42"/>
      <c r="F92" s="42"/>
      <c r="G92" s="42"/>
      <c r="H92" s="42"/>
      <c r="I92" s="42"/>
      <c r="K92" s="42"/>
      <c r="L92" s="42"/>
      <c r="M92" s="42"/>
      <c r="N92" s="4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2">
        <f>IF(Y90&gt;0.1,Y90/$B$8,0)</f>
        <v>6.1693707383219207</v>
      </c>
      <c r="Z92" s="42">
        <f>IF(Z90&gt;0.1,Y92,0)</f>
        <v>6.1693707383219207</v>
      </c>
      <c r="AA92" s="42">
        <f t="shared" ref="AA92" si="519">IF(AA90&gt;0.1,Z92,0)</f>
        <v>6.1693707383219207</v>
      </c>
      <c r="AB92" s="42">
        <f t="shared" ref="AB92" si="520">IF(AB90&gt;0.1,AA92,0)</f>
        <v>6.1693707383219207</v>
      </c>
      <c r="AC92" s="42">
        <f t="shared" ref="AC92" si="521">IF(AC90&gt;0.1,AB92,0)</f>
        <v>6.1693707383219207</v>
      </c>
      <c r="AD92" s="42">
        <f t="shared" ref="AD92" si="522">IF(AD90&gt;0.1,AC92,0)</f>
        <v>6.1693707383219207</v>
      </c>
      <c r="AE92" s="42">
        <f t="shared" ref="AE92" si="523">IF(AE90&gt;0.1,AD92,0)</f>
        <v>6.1693707383219207</v>
      </c>
      <c r="AF92" s="42">
        <f t="shared" ref="AF92" si="524">IF(AF90&gt;0.1,AE92,0)</f>
        <v>6.1693707383219207</v>
      </c>
      <c r="AG92" s="42">
        <f t="shared" ref="AG92" si="525">IF(AG90&gt;0.1,AF92,0)</f>
        <v>6.1693707383219207</v>
      </c>
      <c r="AH92" s="42">
        <f t="shared" ref="AH92" si="526">IF(AH90&gt;0.1,AG92,0)</f>
        <v>6.1693707383219207</v>
      </c>
      <c r="AI92" s="42">
        <f t="shared" ref="AI92" si="527">IF(AI90&gt;0.1,AH92,0)</f>
        <v>6.1693707383219207</v>
      </c>
      <c r="AJ92" s="42">
        <f t="shared" ref="AJ92" si="528">IF(AJ90&gt;0.1,AI92,0)</f>
        <v>6.1693707383219207</v>
      </c>
      <c r="AK92" s="42">
        <f t="shared" ref="AK92" si="529">IF(AK90&gt;0.1,AJ92,0)</f>
        <v>6.1693707383219207</v>
      </c>
      <c r="AL92" s="42">
        <f t="shared" ref="AL92" si="530">IF(AL90&gt;0.1,AK92,0)</f>
        <v>6.1693707383219207</v>
      </c>
      <c r="AM92" s="42">
        <f t="shared" ref="AM92" si="531">IF(AM90&gt;0.1,AL92,0)</f>
        <v>6.1693707383219207</v>
      </c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</row>
    <row r="93" spans="1:114" s="2" customFormat="1" ht="15">
      <c r="A93" s="9" t="s">
        <v>186</v>
      </c>
      <c r="B93" s="42"/>
      <c r="C93" s="42"/>
      <c r="D93" s="42"/>
      <c r="E93" s="42"/>
      <c r="F93" s="42"/>
      <c r="G93" s="42"/>
      <c r="H93" s="42"/>
      <c r="I93" s="42"/>
      <c r="K93" s="42"/>
      <c r="L93" s="42"/>
      <c r="M93" s="42"/>
      <c r="N93" s="4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2">
        <f>'Med LF - portfolio costs'!Z$10*Y$21</f>
        <v>82.036300950509883</v>
      </c>
      <c r="AA93" s="42">
        <f t="shared" ref="AA93" si="532">IF(Z94&gt;0,Z94,0)</f>
        <v>76.56721422047589</v>
      </c>
      <c r="AB93" s="42">
        <f t="shared" ref="AB93" si="533">IF(AA94&gt;0,AA94,0)</f>
        <v>71.098127490441897</v>
      </c>
      <c r="AC93" s="42">
        <f t="shared" ref="AC93" si="534">IF(AB94&gt;0,AB94,0)</f>
        <v>65.629040760407904</v>
      </c>
      <c r="AD93" s="42">
        <f t="shared" ref="AD93" si="535">IF(AC94&gt;0,AC94,0)</f>
        <v>60.15995403037391</v>
      </c>
      <c r="AE93" s="42">
        <f t="shared" ref="AE93" si="536">IF(AD94&gt;0,AD94,0)</f>
        <v>54.690867300339917</v>
      </c>
      <c r="AF93" s="42">
        <f t="shared" ref="AF93" si="537">IF(AE94&gt;0,AE94,0)</f>
        <v>49.221780570305924</v>
      </c>
      <c r="AG93" s="42">
        <f t="shared" ref="AG93" si="538">IF(AF94&gt;0,AF94,0)</f>
        <v>43.752693840271931</v>
      </c>
      <c r="AH93" s="42">
        <f t="shared" ref="AH93" si="539">IF(AG94&gt;0,AG94,0)</f>
        <v>38.283607110237938</v>
      </c>
      <c r="AI93" s="42">
        <f t="shared" ref="AI93" si="540">IF(AH94&gt;0,AH94,0)</f>
        <v>32.814520380203945</v>
      </c>
      <c r="AJ93" s="42">
        <f t="shared" ref="AJ93" si="541">IF(AI94&gt;0,AI94,0)</f>
        <v>27.345433650169952</v>
      </c>
      <c r="AK93" s="42">
        <f t="shared" ref="AK93" si="542">IF(AJ94&gt;0,AJ94,0)</f>
        <v>21.876346920135958</v>
      </c>
      <c r="AL93" s="42">
        <f t="shared" ref="AL93" si="543">IF(AK94&gt;0,AK94,0)</f>
        <v>16.407260190101965</v>
      </c>
      <c r="AM93" s="42">
        <f t="shared" ref="AM93" si="544">IF(AL94&gt;0,AL94,0)</f>
        <v>10.938173460067972</v>
      </c>
      <c r="AN93" s="42">
        <f t="shared" ref="AN93" si="545">IF(AM94&gt;0,AM94,0)</f>
        <v>5.4690867300339798</v>
      </c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</row>
    <row r="94" spans="1:114" s="2" customFormat="1" ht="15">
      <c r="B94" s="42"/>
      <c r="C94" s="42"/>
      <c r="D94" s="42"/>
      <c r="E94" s="42"/>
      <c r="F94" s="42"/>
      <c r="G94" s="42"/>
      <c r="H94" s="42"/>
      <c r="I94" s="42"/>
      <c r="K94" s="42"/>
      <c r="L94" s="42"/>
      <c r="M94" s="42"/>
      <c r="N94" s="42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133"/>
      <c r="Z94" s="42">
        <f>+Z93-Z95</f>
        <v>76.56721422047589</v>
      </c>
      <c r="AA94" s="42">
        <f t="shared" ref="AA94:AN94" si="546">+AA93-AA95</f>
        <v>71.098127490441897</v>
      </c>
      <c r="AB94" s="42">
        <f t="shared" si="546"/>
        <v>65.629040760407904</v>
      </c>
      <c r="AC94" s="42">
        <f t="shared" si="546"/>
        <v>60.15995403037391</v>
      </c>
      <c r="AD94" s="42">
        <f t="shared" si="546"/>
        <v>54.690867300339917</v>
      </c>
      <c r="AE94" s="42">
        <f t="shared" si="546"/>
        <v>49.221780570305924</v>
      </c>
      <c r="AF94" s="42">
        <f t="shared" si="546"/>
        <v>43.752693840271931</v>
      </c>
      <c r="AG94" s="42">
        <f t="shared" si="546"/>
        <v>38.283607110237938</v>
      </c>
      <c r="AH94" s="42">
        <f t="shared" si="546"/>
        <v>32.814520380203945</v>
      </c>
      <c r="AI94" s="42">
        <f t="shared" si="546"/>
        <v>27.345433650169952</v>
      </c>
      <c r="AJ94" s="42">
        <f t="shared" si="546"/>
        <v>21.876346920135958</v>
      </c>
      <c r="AK94" s="42">
        <f t="shared" si="546"/>
        <v>16.407260190101965</v>
      </c>
      <c r="AL94" s="42">
        <f t="shared" si="546"/>
        <v>10.938173460067972</v>
      </c>
      <c r="AM94" s="42">
        <f t="shared" si="546"/>
        <v>5.4690867300339798</v>
      </c>
      <c r="AN94" s="42">
        <f t="shared" si="546"/>
        <v>-1.2434497875801753E-14</v>
      </c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</row>
    <row r="95" spans="1:114" s="2" customFormat="1" ht="15">
      <c r="A95" s="9"/>
      <c r="B95" s="42"/>
      <c r="C95" s="42"/>
      <c r="D95" s="42"/>
      <c r="E95" s="42"/>
      <c r="F95" s="42"/>
      <c r="G95" s="42"/>
      <c r="H95" s="42"/>
      <c r="I95" s="42"/>
      <c r="K95" s="42"/>
      <c r="L95" s="42"/>
      <c r="M95" s="42"/>
      <c r="N95" s="4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2">
        <f>IF(Z93&gt;0.1,Z93/$B$8,0)</f>
        <v>5.4690867300339923</v>
      </c>
      <c r="AA95" s="42">
        <f>IF(AA93&gt;0.1,Z95,0)</f>
        <v>5.4690867300339923</v>
      </c>
      <c r="AB95" s="42">
        <f t="shared" ref="AB95" si="547">IF(AB93&gt;0.1,AA95,0)</f>
        <v>5.4690867300339923</v>
      </c>
      <c r="AC95" s="42">
        <f t="shared" ref="AC95" si="548">IF(AC93&gt;0.1,AB95,0)</f>
        <v>5.4690867300339923</v>
      </c>
      <c r="AD95" s="42">
        <f t="shared" ref="AD95" si="549">IF(AD93&gt;0.1,AC95,0)</f>
        <v>5.4690867300339923</v>
      </c>
      <c r="AE95" s="42">
        <f t="shared" ref="AE95" si="550">IF(AE93&gt;0.1,AD95,0)</f>
        <v>5.4690867300339923</v>
      </c>
      <c r="AF95" s="42">
        <f t="shared" ref="AF95" si="551">IF(AF93&gt;0.1,AE95,0)</f>
        <v>5.4690867300339923</v>
      </c>
      <c r="AG95" s="42">
        <f t="shared" ref="AG95" si="552">IF(AG93&gt;0.1,AF95,0)</f>
        <v>5.4690867300339923</v>
      </c>
      <c r="AH95" s="42">
        <f t="shared" ref="AH95" si="553">IF(AH93&gt;0.1,AG95,0)</f>
        <v>5.4690867300339923</v>
      </c>
      <c r="AI95" s="42">
        <f t="shared" ref="AI95" si="554">IF(AI93&gt;0.1,AH95,0)</f>
        <v>5.4690867300339923</v>
      </c>
      <c r="AJ95" s="42">
        <f t="shared" ref="AJ95" si="555">IF(AJ93&gt;0.1,AI95,0)</f>
        <v>5.4690867300339923</v>
      </c>
      <c r="AK95" s="42">
        <f t="shared" ref="AK95" si="556">IF(AK93&gt;0.1,AJ95,0)</f>
        <v>5.4690867300339923</v>
      </c>
      <c r="AL95" s="42">
        <f t="shared" ref="AL95" si="557">IF(AL93&gt;0.1,AK95,0)</f>
        <v>5.4690867300339923</v>
      </c>
      <c r="AM95" s="42">
        <f t="shared" ref="AM95" si="558">IF(AM93&gt;0.1,AL95,0)</f>
        <v>5.4690867300339923</v>
      </c>
      <c r="AN95" s="42">
        <f t="shared" ref="AN95" si="559">IF(AN93&gt;0.1,AM95,0)</f>
        <v>5.4690867300339923</v>
      </c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</row>
    <row r="96" spans="1:114" s="2" customFormat="1" ht="15">
      <c r="A96" s="9" t="s">
        <v>187</v>
      </c>
      <c r="B96" s="42"/>
      <c r="C96" s="42"/>
      <c r="D96" s="42"/>
      <c r="E96" s="42"/>
      <c r="F96" s="42"/>
      <c r="G96" s="42"/>
      <c r="H96" s="42"/>
      <c r="I96" s="42"/>
      <c r="K96" s="42"/>
      <c r="L96" s="42"/>
      <c r="M96" s="42"/>
      <c r="N96" s="42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2">
        <f>'Med LF - portfolio costs'!AA$10*Z$21</f>
        <v>97.679441161444359</v>
      </c>
      <c r="AB96" s="42">
        <f t="shared" ref="AB96" si="560">IF(AA97&gt;0,AA97,0)</f>
        <v>91.167478417348065</v>
      </c>
      <c r="AC96" s="42">
        <f t="shared" ref="AC96" si="561">IF(AB97&gt;0,AB97,0)</f>
        <v>84.65551567325177</v>
      </c>
      <c r="AD96" s="42">
        <f t="shared" ref="AD96" si="562">IF(AC97&gt;0,AC97,0)</f>
        <v>78.143552929155476</v>
      </c>
      <c r="AE96" s="42">
        <f t="shared" ref="AE96" si="563">IF(AD97&gt;0,AD97,0)</f>
        <v>71.631590185059181</v>
      </c>
      <c r="AF96" s="42">
        <f t="shared" ref="AF96" si="564">IF(AE97&gt;0,AE97,0)</f>
        <v>65.119627440962887</v>
      </c>
      <c r="AG96" s="42">
        <f t="shared" ref="AG96" si="565">IF(AF97&gt;0,AF97,0)</f>
        <v>58.607664696866593</v>
      </c>
      <c r="AH96" s="42">
        <f t="shared" ref="AH96" si="566">IF(AG97&gt;0,AG97,0)</f>
        <v>52.095701952770298</v>
      </c>
      <c r="AI96" s="42">
        <f t="shared" ref="AI96" si="567">IF(AH97&gt;0,AH97,0)</f>
        <v>45.583739208674004</v>
      </c>
      <c r="AJ96" s="42">
        <f t="shared" ref="AJ96" si="568">IF(AI97&gt;0,AI97,0)</f>
        <v>39.071776464577709</v>
      </c>
      <c r="AK96" s="42">
        <f t="shared" ref="AK96" si="569">IF(AJ97&gt;0,AJ97,0)</f>
        <v>32.559813720481415</v>
      </c>
      <c r="AL96" s="42">
        <f t="shared" ref="AL96" si="570">IF(AK97&gt;0,AK97,0)</f>
        <v>26.047850976385124</v>
      </c>
      <c r="AM96" s="42">
        <f t="shared" ref="AM96" si="571">IF(AL97&gt;0,AL97,0)</f>
        <v>19.535888232288833</v>
      </c>
      <c r="AN96" s="42">
        <f t="shared" ref="AN96" si="572">IF(AM97&gt;0,AM97,0)</f>
        <v>13.023925488192543</v>
      </c>
      <c r="AO96" s="42">
        <f t="shared" ref="AO96" si="573">IF(AN97&gt;0,AN97,0)</f>
        <v>6.5119627440962518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</row>
    <row r="97" spans="1:114" s="2" customFormat="1" ht="15">
      <c r="A97" s="9"/>
      <c r="B97" s="42"/>
      <c r="C97" s="42"/>
      <c r="D97" s="42"/>
      <c r="E97" s="42"/>
      <c r="F97" s="42"/>
      <c r="G97" s="42"/>
      <c r="H97" s="42"/>
      <c r="I97" s="42"/>
      <c r="K97" s="42"/>
      <c r="L97" s="42"/>
      <c r="M97" s="42"/>
      <c r="N97" s="42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133"/>
      <c r="AA97" s="42">
        <f>+AA96-AA98</f>
        <v>91.167478417348065</v>
      </c>
      <c r="AB97" s="42">
        <f t="shared" ref="AB97:AO97" si="574">+AB96-AB98</f>
        <v>84.65551567325177</v>
      </c>
      <c r="AC97" s="42">
        <f t="shared" si="574"/>
        <v>78.143552929155476</v>
      </c>
      <c r="AD97" s="42">
        <f t="shared" si="574"/>
        <v>71.631590185059181</v>
      </c>
      <c r="AE97" s="42">
        <f t="shared" si="574"/>
        <v>65.119627440962887</v>
      </c>
      <c r="AF97" s="42">
        <f t="shared" si="574"/>
        <v>58.607664696866593</v>
      </c>
      <c r="AG97" s="42">
        <f t="shared" si="574"/>
        <v>52.095701952770298</v>
      </c>
      <c r="AH97" s="42">
        <f t="shared" si="574"/>
        <v>45.583739208674004</v>
      </c>
      <c r="AI97" s="42">
        <f t="shared" si="574"/>
        <v>39.071776464577709</v>
      </c>
      <c r="AJ97" s="42">
        <f t="shared" si="574"/>
        <v>32.559813720481415</v>
      </c>
      <c r="AK97" s="42">
        <f t="shared" si="574"/>
        <v>26.047850976385124</v>
      </c>
      <c r="AL97" s="42">
        <f t="shared" si="574"/>
        <v>19.535888232288833</v>
      </c>
      <c r="AM97" s="42">
        <f t="shared" si="574"/>
        <v>13.023925488192543</v>
      </c>
      <c r="AN97" s="42">
        <f t="shared" si="574"/>
        <v>6.5119627440962518</v>
      </c>
      <c r="AO97" s="42">
        <f t="shared" si="574"/>
        <v>-3.907985046680551E-14</v>
      </c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</row>
    <row r="98" spans="1:114" s="2" customFormat="1" ht="15">
      <c r="A98" s="9"/>
      <c r="B98" s="42"/>
      <c r="C98" s="42"/>
      <c r="D98" s="42"/>
      <c r="E98" s="42"/>
      <c r="F98" s="42"/>
      <c r="G98" s="42"/>
      <c r="H98" s="42"/>
      <c r="I98" s="42"/>
      <c r="K98" s="42"/>
      <c r="L98" s="42"/>
      <c r="M98" s="42"/>
      <c r="N98" s="42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2">
        <f>IF(AA96&gt;0.1,AA96/$B$8,0)</f>
        <v>6.5119627440962908</v>
      </c>
      <c r="AB98" s="42">
        <f>IF(AB96&gt;0.1,AA98,0)</f>
        <v>6.5119627440962908</v>
      </c>
      <c r="AC98" s="42">
        <f t="shared" ref="AC98" si="575">IF(AC96&gt;0.1,AB98,0)</f>
        <v>6.5119627440962908</v>
      </c>
      <c r="AD98" s="42">
        <f t="shared" ref="AD98" si="576">IF(AD96&gt;0.1,AC98,0)</f>
        <v>6.5119627440962908</v>
      </c>
      <c r="AE98" s="42">
        <f t="shared" ref="AE98" si="577">IF(AE96&gt;0.1,AD98,0)</f>
        <v>6.5119627440962908</v>
      </c>
      <c r="AF98" s="42">
        <f t="shared" ref="AF98" si="578">IF(AF96&gt;0.1,AE98,0)</f>
        <v>6.5119627440962908</v>
      </c>
      <c r="AG98" s="42">
        <f t="shared" ref="AG98" si="579">IF(AG96&gt;0.1,AF98,0)</f>
        <v>6.5119627440962908</v>
      </c>
      <c r="AH98" s="42">
        <f t="shared" ref="AH98" si="580">IF(AH96&gt;0.1,AG98,0)</f>
        <v>6.5119627440962908</v>
      </c>
      <c r="AI98" s="42">
        <f t="shared" ref="AI98" si="581">IF(AI96&gt;0.1,AH98,0)</f>
        <v>6.5119627440962908</v>
      </c>
      <c r="AJ98" s="42">
        <f t="shared" ref="AJ98" si="582">IF(AJ96&gt;0.1,AI98,0)</f>
        <v>6.5119627440962908</v>
      </c>
      <c r="AK98" s="42">
        <f t="shared" ref="AK98" si="583">IF(AK96&gt;0.1,AJ98,0)</f>
        <v>6.5119627440962908</v>
      </c>
      <c r="AL98" s="42">
        <f t="shared" ref="AL98" si="584">IF(AL96&gt;0.1,AK98,0)</f>
        <v>6.5119627440962908</v>
      </c>
      <c r="AM98" s="42">
        <f t="shared" ref="AM98" si="585">IF(AM96&gt;0.1,AL98,0)</f>
        <v>6.5119627440962908</v>
      </c>
      <c r="AN98" s="42">
        <f t="shared" ref="AN98" si="586">IF(AN96&gt;0.1,AM98,0)</f>
        <v>6.5119627440962908</v>
      </c>
      <c r="AO98" s="42">
        <f t="shared" ref="AO98" si="587">IF(AO96&gt;0.1,AN98,0)</f>
        <v>6.5119627440962908</v>
      </c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</row>
    <row r="99" spans="1:114" s="2" customFormat="1" ht="15">
      <c r="A99" s="9" t="s">
        <v>188</v>
      </c>
      <c r="B99" s="42"/>
      <c r="C99" s="42"/>
      <c r="D99" s="42"/>
      <c r="E99" s="42"/>
      <c r="F99" s="42"/>
      <c r="G99" s="42"/>
      <c r="H99" s="42"/>
      <c r="I99" s="42"/>
      <c r="K99" s="42"/>
      <c r="L99" s="42"/>
      <c r="M99" s="42"/>
      <c r="N99" s="42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2">
        <f>'Med LF - portfolio costs'!AB$10*AA$21</f>
        <v>99.633029984673229</v>
      </c>
      <c r="AC99" s="42">
        <f t="shared" ref="AC99" si="588">IF(AB100&gt;0,AB100,0)</f>
        <v>92.99082798569502</v>
      </c>
      <c r="AD99" s="42">
        <f t="shared" ref="AD99" si="589">IF(AC100&gt;0,AC100,0)</f>
        <v>86.348625986716812</v>
      </c>
      <c r="AE99" s="42">
        <f t="shared" ref="AE99" si="590">IF(AD100&gt;0,AD100,0)</f>
        <v>79.706423987738603</v>
      </c>
      <c r="AF99" s="42">
        <f t="shared" ref="AF99" si="591">IF(AE100&gt;0,AE100,0)</f>
        <v>73.064221988760394</v>
      </c>
      <c r="AG99" s="42">
        <f t="shared" ref="AG99" si="592">IF(AF100&gt;0,AF100,0)</f>
        <v>66.422019989782186</v>
      </c>
      <c r="AH99" s="42">
        <f t="shared" ref="AH99" si="593">IF(AG100&gt;0,AG100,0)</f>
        <v>59.77981799080397</v>
      </c>
      <c r="AI99" s="42">
        <f t="shared" ref="AI99" si="594">IF(AH100&gt;0,AH100,0)</f>
        <v>53.137615991825754</v>
      </c>
      <c r="AJ99" s="42">
        <f t="shared" ref="AJ99" si="595">IF(AI100&gt;0,AI100,0)</f>
        <v>46.495413992847539</v>
      </c>
      <c r="AK99" s="42">
        <f t="shared" ref="AK99" si="596">IF(AJ100&gt;0,AJ100,0)</f>
        <v>39.853211993869323</v>
      </c>
      <c r="AL99" s="42">
        <f t="shared" ref="AL99" si="597">IF(AK100&gt;0,AK100,0)</f>
        <v>33.211009994891107</v>
      </c>
      <c r="AM99" s="42">
        <f t="shared" ref="AM99" si="598">IF(AL100&gt;0,AL100,0)</f>
        <v>26.568807995912891</v>
      </c>
      <c r="AN99" s="42">
        <f t="shared" ref="AN99" si="599">IF(AM100&gt;0,AM100,0)</f>
        <v>19.926605996934676</v>
      </c>
      <c r="AO99" s="42">
        <f t="shared" ref="AO99" si="600">IF(AN100&gt;0,AN100,0)</f>
        <v>13.28440399795646</v>
      </c>
      <c r="AP99" s="42">
        <f t="shared" ref="AP99" si="601">IF(AO100&gt;0,AO100,0)</f>
        <v>6.642201998978245</v>
      </c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</row>
    <row r="100" spans="1:114" s="2" customFormat="1" ht="15">
      <c r="B100" s="42"/>
      <c r="C100" s="42"/>
      <c r="D100" s="42"/>
      <c r="E100" s="42"/>
      <c r="F100" s="42"/>
      <c r="G100" s="42"/>
      <c r="H100" s="42"/>
      <c r="I100" s="42"/>
      <c r="K100" s="42"/>
      <c r="L100" s="42"/>
      <c r="M100" s="42"/>
      <c r="N100" s="42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133"/>
      <c r="AB100" s="42">
        <f>+AB99-AB101</f>
        <v>92.99082798569502</v>
      </c>
      <c r="AC100" s="42">
        <f t="shared" ref="AC100:AP100" si="602">+AC99-AC101</f>
        <v>86.348625986716812</v>
      </c>
      <c r="AD100" s="42">
        <f t="shared" si="602"/>
        <v>79.706423987738603</v>
      </c>
      <c r="AE100" s="42">
        <f t="shared" si="602"/>
        <v>73.064221988760394</v>
      </c>
      <c r="AF100" s="42">
        <f t="shared" si="602"/>
        <v>66.422019989782186</v>
      </c>
      <c r="AG100" s="42">
        <f t="shared" si="602"/>
        <v>59.77981799080397</v>
      </c>
      <c r="AH100" s="42">
        <f t="shared" si="602"/>
        <v>53.137615991825754</v>
      </c>
      <c r="AI100" s="42">
        <f t="shared" si="602"/>
        <v>46.495413992847539</v>
      </c>
      <c r="AJ100" s="42">
        <f t="shared" si="602"/>
        <v>39.853211993869323</v>
      </c>
      <c r="AK100" s="42">
        <f t="shared" si="602"/>
        <v>33.211009994891107</v>
      </c>
      <c r="AL100" s="42">
        <f t="shared" si="602"/>
        <v>26.568807995912891</v>
      </c>
      <c r="AM100" s="42">
        <f t="shared" si="602"/>
        <v>19.926605996934676</v>
      </c>
      <c r="AN100" s="42">
        <f t="shared" si="602"/>
        <v>13.28440399795646</v>
      </c>
      <c r="AO100" s="42">
        <f t="shared" si="602"/>
        <v>6.642201998978245</v>
      </c>
      <c r="AP100" s="42">
        <f t="shared" si="602"/>
        <v>3.0198066269804258E-14</v>
      </c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</row>
    <row r="101" spans="1:114" s="2" customFormat="1" ht="15">
      <c r="A101" s="9"/>
      <c r="B101" s="42"/>
      <c r="C101" s="42"/>
      <c r="D101" s="42"/>
      <c r="E101" s="42"/>
      <c r="F101" s="42"/>
      <c r="G101" s="42"/>
      <c r="H101" s="42"/>
      <c r="I101" s="42"/>
      <c r="K101" s="42"/>
      <c r="L101" s="42"/>
      <c r="M101" s="42"/>
      <c r="N101" s="42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2">
        <f>IF(AB99&gt;0.1,AB99/$B$8,0)</f>
        <v>6.6422019989782148</v>
      </c>
      <c r="AC101" s="42">
        <f>IF(AC99&gt;0.1,AB101,0)</f>
        <v>6.6422019989782148</v>
      </c>
      <c r="AD101" s="42">
        <f t="shared" ref="AD101" si="603">IF(AD99&gt;0.1,AC101,0)</f>
        <v>6.6422019989782148</v>
      </c>
      <c r="AE101" s="42">
        <f t="shared" ref="AE101" si="604">IF(AE99&gt;0.1,AD101,0)</f>
        <v>6.6422019989782148</v>
      </c>
      <c r="AF101" s="42">
        <f t="shared" ref="AF101" si="605">IF(AF99&gt;0.1,AE101,0)</f>
        <v>6.6422019989782148</v>
      </c>
      <c r="AG101" s="42">
        <f t="shared" ref="AG101" si="606">IF(AG99&gt;0.1,AF101,0)</f>
        <v>6.6422019989782148</v>
      </c>
      <c r="AH101" s="42">
        <f t="shared" ref="AH101" si="607">IF(AH99&gt;0.1,AG101,0)</f>
        <v>6.6422019989782148</v>
      </c>
      <c r="AI101" s="42">
        <f t="shared" ref="AI101" si="608">IF(AI99&gt;0.1,AH101,0)</f>
        <v>6.6422019989782148</v>
      </c>
      <c r="AJ101" s="42">
        <f t="shared" ref="AJ101" si="609">IF(AJ99&gt;0.1,AI101,0)</f>
        <v>6.6422019989782148</v>
      </c>
      <c r="AK101" s="42">
        <f t="shared" ref="AK101" si="610">IF(AK99&gt;0.1,AJ101,0)</f>
        <v>6.6422019989782148</v>
      </c>
      <c r="AL101" s="42">
        <f t="shared" ref="AL101" si="611">IF(AL99&gt;0.1,AK101,0)</f>
        <v>6.6422019989782148</v>
      </c>
      <c r="AM101" s="42">
        <f t="shared" ref="AM101" si="612">IF(AM99&gt;0.1,AL101,0)</f>
        <v>6.6422019989782148</v>
      </c>
      <c r="AN101" s="42">
        <f t="shared" ref="AN101" si="613">IF(AN99&gt;0.1,AM101,0)</f>
        <v>6.6422019989782148</v>
      </c>
      <c r="AO101" s="42">
        <f t="shared" ref="AO101" si="614">IF(AO99&gt;0.1,AN101,0)</f>
        <v>6.6422019989782148</v>
      </c>
      <c r="AP101" s="42">
        <f t="shared" ref="AP101" si="615">IF(AP99&gt;0.1,AO101,0)</f>
        <v>6.6422019989782148</v>
      </c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</row>
    <row r="102" spans="1:114" s="2" customFormat="1" ht="15">
      <c r="A102" s="9" t="s">
        <v>189</v>
      </c>
      <c r="B102" s="42"/>
      <c r="C102" s="42"/>
      <c r="D102" s="42"/>
      <c r="E102" s="42"/>
      <c r="F102" s="42"/>
      <c r="G102" s="42"/>
      <c r="H102" s="42"/>
      <c r="I102" s="42"/>
      <c r="K102" s="42"/>
      <c r="L102" s="42"/>
      <c r="M102" s="42"/>
      <c r="N102" s="42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>'Med LF - portfolio costs'!AC$10*AB$21</f>
        <v>106.84544501553378</v>
      </c>
      <c r="AD102" s="42">
        <f t="shared" ref="AD102" si="616">IF(AC103&gt;0,AC103,0)</f>
        <v>99.722415347831529</v>
      </c>
      <c r="AE102" s="42">
        <f t="shared" ref="AE102" si="617">IF(AD103&gt;0,AD103,0)</f>
        <v>92.599385680129274</v>
      </c>
      <c r="AF102" s="42">
        <f t="shared" ref="AF102" si="618">IF(AE103&gt;0,AE103,0)</f>
        <v>85.476356012427019</v>
      </c>
      <c r="AG102" s="42">
        <f t="shared" ref="AG102" si="619">IF(AF103&gt;0,AF103,0)</f>
        <v>78.353326344724763</v>
      </c>
      <c r="AH102" s="42">
        <f t="shared" ref="AH102" si="620">IF(AG103&gt;0,AG103,0)</f>
        <v>71.230296677022508</v>
      </c>
      <c r="AI102" s="42">
        <f t="shared" ref="AI102" si="621">IF(AH103&gt;0,AH103,0)</f>
        <v>64.107267009320253</v>
      </c>
      <c r="AJ102" s="42">
        <f t="shared" ref="AJ102" si="622">IF(AI103&gt;0,AI103,0)</f>
        <v>56.984237341617998</v>
      </c>
      <c r="AK102" s="42">
        <f t="shared" ref="AK102" si="623">IF(AJ103&gt;0,AJ103,0)</f>
        <v>49.861207673915743</v>
      </c>
      <c r="AL102" s="42">
        <f t="shared" ref="AL102" si="624">IF(AK103&gt;0,AK103,0)</f>
        <v>42.738178006213488</v>
      </c>
      <c r="AM102" s="42">
        <f t="shared" ref="AM102" si="625">IF(AL103&gt;0,AL103,0)</f>
        <v>35.615148338511233</v>
      </c>
      <c r="AN102" s="42">
        <f t="shared" ref="AN102" si="626">IF(AM103&gt;0,AM103,0)</f>
        <v>28.492118670808981</v>
      </c>
      <c r="AO102" s="42">
        <f t="shared" ref="AO102" si="627">IF(AN103&gt;0,AN103,0)</f>
        <v>21.36908900310673</v>
      </c>
      <c r="AP102" s="42">
        <f t="shared" ref="AP102" si="628">IF(AO103&gt;0,AO103,0)</f>
        <v>14.246059335404478</v>
      </c>
      <c r="AQ102" s="42">
        <f t="shared" ref="AQ102" si="629">IF(AP103&gt;0,AP103,0)</f>
        <v>7.1230296677022258</v>
      </c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</row>
    <row r="103" spans="1:114" s="2" customFormat="1" ht="15">
      <c r="A103" s="9"/>
      <c r="B103" s="42"/>
      <c r="C103" s="42"/>
      <c r="D103" s="42"/>
      <c r="E103" s="42"/>
      <c r="F103" s="42"/>
      <c r="G103" s="42"/>
      <c r="H103" s="42"/>
      <c r="I103" s="42"/>
      <c r="K103" s="42"/>
      <c r="L103" s="42"/>
      <c r="M103" s="42"/>
      <c r="N103" s="42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133"/>
      <c r="AC103" s="42">
        <f>+AC102-AC104</f>
        <v>99.722415347831529</v>
      </c>
      <c r="AD103" s="42">
        <f t="shared" ref="AD103:AQ103" si="630">+AD102-AD104</f>
        <v>92.599385680129274</v>
      </c>
      <c r="AE103" s="42">
        <f t="shared" si="630"/>
        <v>85.476356012427019</v>
      </c>
      <c r="AF103" s="42">
        <f t="shared" si="630"/>
        <v>78.353326344724763</v>
      </c>
      <c r="AG103" s="42">
        <f t="shared" si="630"/>
        <v>71.230296677022508</v>
      </c>
      <c r="AH103" s="42">
        <f t="shared" si="630"/>
        <v>64.107267009320253</v>
      </c>
      <c r="AI103" s="42">
        <f t="shared" si="630"/>
        <v>56.984237341617998</v>
      </c>
      <c r="AJ103" s="42">
        <f t="shared" si="630"/>
        <v>49.861207673915743</v>
      </c>
      <c r="AK103" s="42">
        <f t="shared" si="630"/>
        <v>42.738178006213488</v>
      </c>
      <c r="AL103" s="42">
        <f t="shared" si="630"/>
        <v>35.615148338511233</v>
      </c>
      <c r="AM103" s="42">
        <f t="shared" si="630"/>
        <v>28.492118670808981</v>
      </c>
      <c r="AN103" s="42">
        <f t="shared" si="630"/>
        <v>21.36908900310673</v>
      </c>
      <c r="AO103" s="42">
        <f t="shared" si="630"/>
        <v>14.246059335404478</v>
      </c>
      <c r="AP103" s="42">
        <f t="shared" si="630"/>
        <v>7.1230296677022258</v>
      </c>
      <c r="AQ103" s="42">
        <f t="shared" si="630"/>
        <v>-2.6645352591003757E-14</v>
      </c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</row>
    <row r="104" spans="1:114" s="2" customFormat="1" ht="15">
      <c r="A104" s="9"/>
      <c r="B104" s="42"/>
      <c r="C104" s="42"/>
      <c r="D104" s="42"/>
      <c r="E104" s="42"/>
      <c r="F104" s="42"/>
      <c r="G104" s="42"/>
      <c r="H104" s="42"/>
      <c r="I104" s="42"/>
      <c r="K104" s="42"/>
      <c r="L104" s="42"/>
      <c r="M104" s="42"/>
      <c r="N104" s="42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2">
        <f>IF(AC102&gt;0.1,AC102/$B$8,0)</f>
        <v>7.1230296677022524</v>
      </c>
      <c r="AD104" s="42">
        <f>IF(AD102&gt;0.1,AC104,0)</f>
        <v>7.1230296677022524</v>
      </c>
      <c r="AE104" s="42">
        <f t="shared" ref="AE104" si="631">IF(AE102&gt;0.1,AD104,0)</f>
        <v>7.1230296677022524</v>
      </c>
      <c r="AF104" s="42">
        <f t="shared" ref="AF104" si="632">IF(AF102&gt;0.1,AE104,0)</f>
        <v>7.1230296677022524</v>
      </c>
      <c r="AG104" s="42">
        <f t="shared" ref="AG104" si="633">IF(AG102&gt;0.1,AF104,0)</f>
        <v>7.1230296677022524</v>
      </c>
      <c r="AH104" s="42">
        <f t="shared" ref="AH104" si="634">IF(AH102&gt;0.1,AG104,0)</f>
        <v>7.1230296677022524</v>
      </c>
      <c r="AI104" s="42">
        <f t="shared" ref="AI104" si="635">IF(AI102&gt;0.1,AH104,0)</f>
        <v>7.1230296677022524</v>
      </c>
      <c r="AJ104" s="42">
        <f t="shared" ref="AJ104" si="636">IF(AJ102&gt;0.1,AI104,0)</f>
        <v>7.1230296677022524</v>
      </c>
      <c r="AK104" s="42">
        <f t="shared" ref="AK104" si="637">IF(AK102&gt;0.1,AJ104,0)</f>
        <v>7.1230296677022524</v>
      </c>
      <c r="AL104" s="42">
        <f t="shared" ref="AL104" si="638">IF(AL102&gt;0.1,AK104,0)</f>
        <v>7.1230296677022524</v>
      </c>
      <c r="AM104" s="42">
        <f t="shared" ref="AM104" si="639">IF(AM102&gt;0.1,AL104,0)</f>
        <v>7.1230296677022524</v>
      </c>
      <c r="AN104" s="42">
        <f t="shared" ref="AN104" si="640">IF(AN102&gt;0.1,AM104,0)</f>
        <v>7.1230296677022524</v>
      </c>
      <c r="AO104" s="42">
        <f t="shared" ref="AO104" si="641">IF(AO102&gt;0.1,AN104,0)</f>
        <v>7.1230296677022524</v>
      </c>
      <c r="AP104" s="42">
        <f t="shared" ref="AP104" si="642">IF(AP102&gt;0.1,AO104,0)</f>
        <v>7.1230296677022524</v>
      </c>
      <c r="AQ104" s="42">
        <f t="shared" ref="AQ104" si="643">IF(AQ102&gt;0.1,AP104,0)</f>
        <v>7.1230296677022524</v>
      </c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</row>
    <row r="105" spans="1:114" s="2" customFormat="1" ht="15">
      <c r="A105" s="9" t="s">
        <v>190</v>
      </c>
      <c r="B105" s="42"/>
      <c r="C105" s="42"/>
      <c r="D105" s="42"/>
      <c r="E105" s="42"/>
      <c r="F105" s="42"/>
      <c r="G105" s="42"/>
      <c r="H105" s="42"/>
      <c r="I105" s="42"/>
      <c r="K105" s="42"/>
      <c r="L105" s="42"/>
      <c r="M105" s="42"/>
      <c r="N105" s="42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2">
        <f>'Med LF - portfolio costs'!AD$10*AC$21</f>
        <v>129.16597739541845</v>
      </c>
      <c r="AE105" s="42">
        <f t="shared" ref="AE105" si="644">IF(AD106&gt;0,AD106,0)</f>
        <v>120.55491223572389</v>
      </c>
      <c r="AF105" s="42">
        <f t="shared" ref="AF105" si="645">IF(AE106&gt;0,AE106,0)</f>
        <v>111.94384707602933</v>
      </c>
      <c r="AG105" s="42">
        <f t="shared" ref="AG105" si="646">IF(AF106&gt;0,AF106,0)</f>
        <v>103.33278191633477</v>
      </c>
      <c r="AH105" s="42">
        <f t="shared" ref="AH105" si="647">IF(AG106&gt;0,AG106,0)</f>
        <v>94.721716756640205</v>
      </c>
      <c r="AI105" s="42">
        <f t="shared" ref="AI105" si="648">IF(AH106&gt;0,AH106,0)</f>
        <v>86.110651596945644</v>
      </c>
      <c r="AJ105" s="42">
        <f t="shared" ref="AJ105" si="649">IF(AI106&gt;0,AI106,0)</f>
        <v>77.499586437251082</v>
      </c>
      <c r="AK105" s="42">
        <f t="shared" ref="AK105" si="650">IF(AJ106&gt;0,AJ106,0)</f>
        <v>68.888521277556521</v>
      </c>
      <c r="AL105" s="42">
        <f t="shared" ref="AL105" si="651">IF(AK106&gt;0,AK106,0)</f>
        <v>60.277456117861959</v>
      </c>
      <c r="AM105" s="42">
        <f t="shared" ref="AM105" si="652">IF(AL106&gt;0,AL106,0)</f>
        <v>51.666390958167398</v>
      </c>
      <c r="AN105" s="42">
        <f t="shared" ref="AN105" si="653">IF(AM106&gt;0,AM106,0)</f>
        <v>43.055325798472836</v>
      </c>
      <c r="AO105" s="42">
        <f t="shared" ref="AO105" si="654">IF(AN106&gt;0,AN106,0)</f>
        <v>34.444260638778275</v>
      </c>
      <c r="AP105" s="42">
        <f t="shared" ref="AP105" si="655">IF(AO106&gt;0,AO106,0)</f>
        <v>25.833195479083713</v>
      </c>
      <c r="AQ105" s="42">
        <f t="shared" ref="AQ105" si="656">IF(AP106&gt;0,AP106,0)</f>
        <v>17.222130319389152</v>
      </c>
      <c r="AR105" s="42">
        <f t="shared" ref="AR105" si="657">IF(AQ106&gt;0,AQ106,0)</f>
        <v>8.6110651596945882</v>
      </c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</row>
    <row r="106" spans="1:114" s="2" customFormat="1" ht="15">
      <c r="B106" s="42"/>
      <c r="C106" s="42"/>
      <c r="D106" s="42"/>
      <c r="E106" s="42"/>
      <c r="F106" s="42"/>
      <c r="G106" s="42"/>
      <c r="H106" s="42"/>
      <c r="I106" s="42"/>
      <c r="K106" s="42"/>
      <c r="L106" s="42"/>
      <c r="M106" s="42"/>
      <c r="N106" s="42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133"/>
      <c r="AD106" s="42">
        <f>+AD105-AD107</f>
        <v>120.55491223572389</v>
      </c>
      <c r="AE106" s="42">
        <f t="shared" ref="AE106:AR106" si="658">+AE105-AE107</f>
        <v>111.94384707602933</v>
      </c>
      <c r="AF106" s="42">
        <f t="shared" si="658"/>
        <v>103.33278191633477</v>
      </c>
      <c r="AG106" s="42">
        <f t="shared" si="658"/>
        <v>94.721716756640205</v>
      </c>
      <c r="AH106" s="42">
        <f t="shared" si="658"/>
        <v>86.110651596945644</v>
      </c>
      <c r="AI106" s="42">
        <f t="shared" si="658"/>
        <v>77.499586437251082</v>
      </c>
      <c r="AJ106" s="42">
        <f t="shared" si="658"/>
        <v>68.888521277556521</v>
      </c>
      <c r="AK106" s="42">
        <f t="shared" si="658"/>
        <v>60.277456117861959</v>
      </c>
      <c r="AL106" s="42">
        <f t="shared" si="658"/>
        <v>51.666390958167398</v>
      </c>
      <c r="AM106" s="42">
        <f t="shared" si="658"/>
        <v>43.055325798472836</v>
      </c>
      <c r="AN106" s="42">
        <f t="shared" si="658"/>
        <v>34.444260638778275</v>
      </c>
      <c r="AO106" s="42">
        <f t="shared" si="658"/>
        <v>25.833195479083713</v>
      </c>
      <c r="AP106" s="42">
        <f t="shared" si="658"/>
        <v>17.222130319389152</v>
      </c>
      <c r="AQ106" s="42">
        <f t="shared" si="658"/>
        <v>8.6110651596945882</v>
      </c>
      <c r="AR106" s="42">
        <f t="shared" si="658"/>
        <v>2.4868995751603507E-14</v>
      </c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</row>
    <row r="107" spans="1:114" s="2" customFormat="1" ht="15">
      <c r="A107" s="9"/>
      <c r="B107" s="42"/>
      <c r="C107" s="42"/>
      <c r="D107" s="42"/>
      <c r="E107" s="42"/>
      <c r="F107" s="42"/>
      <c r="G107" s="42"/>
      <c r="H107" s="42"/>
      <c r="I107" s="42"/>
      <c r="K107" s="42"/>
      <c r="L107" s="42"/>
      <c r="M107" s="42"/>
      <c r="N107" s="42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2">
        <f>IF(AD105&gt;0.1,AD105/$B$8,0)</f>
        <v>8.6110651596945633</v>
      </c>
      <c r="AE107" s="42">
        <f>IF(AE105&gt;0.1,AD107,0)</f>
        <v>8.6110651596945633</v>
      </c>
      <c r="AF107" s="42">
        <f t="shared" ref="AF107" si="659">IF(AF105&gt;0.1,AE107,0)</f>
        <v>8.6110651596945633</v>
      </c>
      <c r="AG107" s="42">
        <f t="shared" ref="AG107" si="660">IF(AG105&gt;0.1,AF107,0)</f>
        <v>8.6110651596945633</v>
      </c>
      <c r="AH107" s="42">
        <f t="shared" ref="AH107" si="661">IF(AH105&gt;0.1,AG107,0)</f>
        <v>8.6110651596945633</v>
      </c>
      <c r="AI107" s="42">
        <f t="shared" ref="AI107" si="662">IF(AI105&gt;0.1,AH107,0)</f>
        <v>8.6110651596945633</v>
      </c>
      <c r="AJ107" s="42">
        <f t="shared" ref="AJ107" si="663">IF(AJ105&gt;0.1,AI107,0)</f>
        <v>8.6110651596945633</v>
      </c>
      <c r="AK107" s="42">
        <f t="shared" ref="AK107" si="664">IF(AK105&gt;0.1,AJ107,0)</f>
        <v>8.6110651596945633</v>
      </c>
      <c r="AL107" s="42">
        <f t="shared" ref="AL107" si="665">IF(AL105&gt;0.1,AK107,0)</f>
        <v>8.6110651596945633</v>
      </c>
      <c r="AM107" s="42">
        <f t="shared" ref="AM107" si="666">IF(AM105&gt;0.1,AL107,0)</f>
        <v>8.6110651596945633</v>
      </c>
      <c r="AN107" s="42">
        <f t="shared" ref="AN107" si="667">IF(AN105&gt;0.1,AM107,0)</f>
        <v>8.6110651596945633</v>
      </c>
      <c r="AO107" s="42">
        <f t="shared" ref="AO107" si="668">IF(AO105&gt;0.1,AN107,0)</f>
        <v>8.6110651596945633</v>
      </c>
      <c r="AP107" s="42">
        <f t="shared" ref="AP107" si="669">IF(AP105&gt;0.1,AO107,0)</f>
        <v>8.6110651596945633</v>
      </c>
      <c r="AQ107" s="42">
        <f t="shared" ref="AQ107" si="670">IF(AQ105&gt;0.1,AP107,0)</f>
        <v>8.6110651596945633</v>
      </c>
      <c r="AR107" s="42">
        <f t="shared" ref="AR107" si="671">IF(AR105&gt;0.1,AQ107,0)</f>
        <v>8.6110651596945633</v>
      </c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</row>
    <row r="108" spans="1:114" s="2" customFormat="1" ht="15">
      <c r="A108" s="9" t="s">
        <v>191</v>
      </c>
      <c r="B108" s="42"/>
      <c r="C108" s="42"/>
      <c r="D108" s="42"/>
      <c r="E108" s="42"/>
      <c r="F108" s="42"/>
      <c r="G108" s="42"/>
      <c r="H108" s="42"/>
      <c r="I108" s="42"/>
      <c r="K108" s="42"/>
      <c r="L108" s="42"/>
      <c r="M108" s="42"/>
      <c r="N108" s="42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2">
        <f>'Med LF - portfolio costs'!AE$10*AD$21</f>
        <v>134.78062963112265</v>
      </c>
      <c r="AF108" s="42">
        <f t="shared" ref="AF108" si="672">IF(AE109&gt;0,AE109,0)</f>
        <v>125.79525432238114</v>
      </c>
      <c r="AG108" s="42">
        <f t="shared" ref="AG108" si="673">IF(AF109&gt;0,AF109,0)</f>
        <v>116.80987901363963</v>
      </c>
      <c r="AH108" s="42">
        <f t="shared" ref="AH108" si="674">IF(AG109&gt;0,AG109,0)</f>
        <v>107.82450370489812</v>
      </c>
      <c r="AI108" s="42">
        <f t="shared" ref="AI108" si="675">IF(AH109&gt;0,AH109,0)</f>
        <v>98.83912839615661</v>
      </c>
      <c r="AJ108" s="42">
        <f t="shared" ref="AJ108" si="676">IF(AI109&gt;0,AI109,0)</f>
        <v>89.8537530874151</v>
      </c>
      <c r="AK108" s="42">
        <f t="shared" ref="AK108" si="677">IF(AJ109&gt;0,AJ109,0)</f>
        <v>80.86837777867359</v>
      </c>
      <c r="AL108" s="42">
        <f t="shared" ref="AL108" si="678">IF(AK109&gt;0,AK109,0)</f>
        <v>71.88300246993208</v>
      </c>
      <c r="AM108" s="42">
        <f t="shared" ref="AM108" si="679">IF(AL109&gt;0,AL109,0)</f>
        <v>62.89762716119057</v>
      </c>
      <c r="AN108" s="42">
        <f t="shared" ref="AN108" si="680">IF(AM109&gt;0,AM109,0)</f>
        <v>53.91225185244906</v>
      </c>
      <c r="AO108" s="42">
        <f t="shared" ref="AO108" si="681">IF(AN109&gt;0,AN109,0)</f>
        <v>44.92687654370755</v>
      </c>
      <c r="AP108" s="42">
        <f t="shared" ref="AP108" si="682">IF(AO109&gt;0,AO109,0)</f>
        <v>35.94150123496604</v>
      </c>
      <c r="AQ108" s="42">
        <f t="shared" ref="AQ108" si="683">IF(AP109&gt;0,AP109,0)</f>
        <v>26.95612592622453</v>
      </c>
      <c r="AR108" s="42">
        <f t="shared" ref="AR108" si="684">IF(AQ109&gt;0,AQ109,0)</f>
        <v>17.97075061748302</v>
      </c>
      <c r="AS108" s="42">
        <f t="shared" ref="AS108" si="685">IF(AR109&gt;0,AR109,0)</f>
        <v>8.98537530874151</v>
      </c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</row>
    <row r="109" spans="1:114" s="2" customFormat="1" ht="15">
      <c r="A109" s="9"/>
      <c r="B109" s="42"/>
      <c r="C109" s="42"/>
      <c r="D109" s="42"/>
      <c r="E109" s="42"/>
      <c r="F109" s="42"/>
      <c r="G109" s="42"/>
      <c r="H109" s="42"/>
      <c r="I109" s="42"/>
      <c r="K109" s="42"/>
      <c r="L109" s="42"/>
      <c r="M109" s="42"/>
      <c r="N109" s="42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133"/>
      <c r="AE109" s="42">
        <f>+AE108-AE110</f>
        <v>125.79525432238114</v>
      </c>
      <c r="AF109" s="42">
        <f t="shared" ref="AF109:AS109" si="686">+AF108-AF110</f>
        <v>116.80987901363963</v>
      </c>
      <c r="AG109" s="42">
        <f t="shared" si="686"/>
        <v>107.82450370489812</v>
      </c>
      <c r="AH109" s="42">
        <f t="shared" si="686"/>
        <v>98.83912839615661</v>
      </c>
      <c r="AI109" s="42">
        <f t="shared" si="686"/>
        <v>89.8537530874151</v>
      </c>
      <c r="AJ109" s="42">
        <f t="shared" si="686"/>
        <v>80.86837777867359</v>
      </c>
      <c r="AK109" s="42">
        <f t="shared" si="686"/>
        <v>71.88300246993208</v>
      </c>
      <c r="AL109" s="42">
        <f t="shared" si="686"/>
        <v>62.89762716119057</v>
      </c>
      <c r="AM109" s="42">
        <f t="shared" si="686"/>
        <v>53.91225185244906</v>
      </c>
      <c r="AN109" s="42">
        <f t="shared" si="686"/>
        <v>44.92687654370755</v>
      </c>
      <c r="AO109" s="42">
        <f t="shared" si="686"/>
        <v>35.94150123496604</v>
      </c>
      <c r="AP109" s="42">
        <f t="shared" si="686"/>
        <v>26.95612592622453</v>
      </c>
      <c r="AQ109" s="42">
        <f t="shared" si="686"/>
        <v>17.97075061748302</v>
      </c>
      <c r="AR109" s="42">
        <f t="shared" si="686"/>
        <v>8.98537530874151</v>
      </c>
      <c r="AS109" s="42">
        <f t="shared" si="686"/>
        <v>0</v>
      </c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</row>
    <row r="110" spans="1:114" s="2" customFormat="1" ht="15">
      <c r="A110" s="9"/>
      <c r="B110" s="42"/>
      <c r="C110" s="42"/>
      <c r="D110" s="42"/>
      <c r="E110" s="42"/>
      <c r="F110" s="42"/>
      <c r="G110" s="42"/>
      <c r="H110" s="42"/>
      <c r="I110" s="42"/>
      <c r="K110" s="42"/>
      <c r="L110" s="42"/>
      <c r="M110" s="42"/>
      <c r="N110" s="42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2">
        <f>IF(AE108&gt;0.1,AE108/$B$8,0)</f>
        <v>8.98537530874151</v>
      </c>
      <c r="AF110" s="42">
        <f>IF(AF108&gt;0.1,AE110,0)</f>
        <v>8.98537530874151</v>
      </c>
      <c r="AG110" s="42">
        <f t="shared" ref="AG110" si="687">IF(AG108&gt;0.1,AF110,0)</f>
        <v>8.98537530874151</v>
      </c>
      <c r="AH110" s="42">
        <f t="shared" ref="AH110" si="688">IF(AH108&gt;0.1,AG110,0)</f>
        <v>8.98537530874151</v>
      </c>
      <c r="AI110" s="42">
        <f t="shared" ref="AI110" si="689">IF(AI108&gt;0.1,AH110,0)</f>
        <v>8.98537530874151</v>
      </c>
      <c r="AJ110" s="42">
        <f t="shared" ref="AJ110" si="690">IF(AJ108&gt;0.1,AI110,0)</f>
        <v>8.98537530874151</v>
      </c>
      <c r="AK110" s="42">
        <f t="shared" ref="AK110" si="691">IF(AK108&gt;0.1,AJ110,0)</f>
        <v>8.98537530874151</v>
      </c>
      <c r="AL110" s="42">
        <f t="shared" ref="AL110" si="692">IF(AL108&gt;0.1,AK110,0)</f>
        <v>8.98537530874151</v>
      </c>
      <c r="AM110" s="42">
        <f t="shared" ref="AM110" si="693">IF(AM108&gt;0.1,AL110,0)</f>
        <v>8.98537530874151</v>
      </c>
      <c r="AN110" s="42">
        <f t="shared" ref="AN110" si="694">IF(AN108&gt;0.1,AM110,0)</f>
        <v>8.98537530874151</v>
      </c>
      <c r="AO110" s="42">
        <f t="shared" ref="AO110" si="695">IF(AO108&gt;0.1,AN110,0)</f>
        <v>8.98537530874151</v>
      </c>
      <c r="AP110" s="42">
        <f t="shared" ref="AP110" si="696">IF(AP108&gt;0.1,AO110,0)</f>
        <v>8.98537530874151</v>
      </c>
      <c r="AQ110" s="42">
        <f t="shared" ref="AQ110" si="697">IF(AQ108&gt;0.1,AP110,0)</f>
        <v>8.98537530874151</v>
      </c>
      <c r="AR110" s="42">
        <f t="shared" ref="AR110" si="698">IF(AR108&gt;0.1,AQ110,0)</f>
        <v>8.98537530874151</v>
      </c>
      <c r="AS110" s="42">
        <f t="shared" ref="AS110" si="699">IF(AS108&gt;0.1,AR110,0)</f>
        <v>8.98537530874151</v>
      </c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</row>
    <row r="111" spans="1:114" s="2" customFormat="1" ht="15">
      <c r="A111" s="9" t="s">
        <v>192</v>
      </c>
      <c r="B111" s="42"/>
      <c r="C111" s="42"/>
      <c r="D111" s="42"/>
      <c r="E111" s="42"/>
      <c r="F111" s="42"/>
      <c r="G111" s="42"/>
      <c r="H111" s="42"/>
      <c r="I111" s="42"/>
      <c r="K111" s="42"/>
      <c r="L111" s="42"/>
      <c r="M111" s="42"/>
      <c r="N111" s="42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2">
        <f>'Med LF - portfolio costs'!AF$10*AE$21</f>
        <v>139.02222189452101</v>
      </c>
      <c r="AG111" s="42">
        <f t="shared" ref="AG111" si="700">IF(AF112&gt;0,AF112,0)</f>
        <v>129.7540737682196</v>
      </c>
      <c r="AH111" s="42">
        <f t="shared" ref="AH111" si="701">IF(AG112&gt;0,AG112,0)</f>
        <v>120.4859256419182</v>
      </c>
      <c r="AI111" s="42">
        <f t="shared" ref="AI111" si="702">IF(AH112&gt;0,AH112,0)</f>
        <v>111.2177775156168</v>
      </c>
      <c r="AJ111" s="42">
        <f t="shared" ref="AJ111" si="703">IF(AI112&gt;0,AI112,0)</f>
        <v>101.9496293893154</v>
      </c>
      <c r="AK111" s="42">
        <f t="shared" ref="AK111" si="704">IF(AJ112&gt;0,AJ112,0)</f>
        <v>92.681481263014007</v>
      </c>
      <c r="AL111" s="42">
        <f t="shared" ref="AL111" si="705">IF(AK112&gt;0,AK112,0)</f>
        <v>83.413333136712609</v>
      </c>
      <c r="AM111" s="42">
        <f t="shared" ref="AM111" si="706">IF(AL112&gt;0,AL112,0)</f>
        <v>74.145185010411211</v>
      </c>
      <c r="AN111" s="42">
        <f t="shared" ref="AN111" si="707">IF(AM112&gt;0,AM112,0)</f>
        <v>64.877036884109813</v>
      </c>
      <c r="AO111" s="42">
        <f t="shared" ref="AO111" si="708">IF(AN112&gt;0,AN112,0)</f>
        <v>55.608888757808415</v>
      </c>
      <c r="AP111" s="42">
        <f t="shared" ref="AP111" si="709">IF(AO112&gt;0,AO112,0)</f>
        <v>46.340740631507018</v>
      </c>
      <c r="AQ111" s="42">
        <f t="shared" ref="AQ111" si="710">IF(AP112&gt;0,AP112,0)</f>
        <v>37.07259250520562</v>
      </c>
      <c r="AR111" s="42">
        <f t="shared" ref="AR111" si="711">IF(AQ112&gt;0,AQ112,0)</f>
        <v>27.804444378904218</v>
      </c>
      <c r="AS111" s="42">
        <f t="shared" ref="AS111" si="712">IF(AR112&gt;0,AR112,0)</f>
        <v>18.536296252602817</v>
      </c>
      <c r="AT111" s="42">
        <f t="shared" ref="AT111" si="713">IF(AS112&gt;0,AS112,0)</f>
        <v>9.2681481263014156</v>
      </c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</row>
    <row r="112" spans="1:114" s="2" customFormat="1" ht="15">
      <c r="B112" s="42"/>
      <c r="C112" s="42"/>
      <c r="D112" s="42"/>
      <c r="E112" s="42"/>
      <c r="F112" s="42"/>
      <c r="G112" s="42"/>
      <c r="H112" s="42"/>
      <c r="I112" s="42"/>
      <c r="K112" s="42"/>
      <c r="L112" s="42"/>
      <c r="M112" s="42"/>
      <c r="N112" s="42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133"/>
      <c r="AF112" s="42">
        <f>+AF111-AF113</f>
        <v>129.7540737682196</v>
      </c>
      <c r="AG112" s="42">
        <f t="shared" ref="AG112:AT112" si="714">+AG111-AG113</f>
        <v>120.4859256419182</v>
      </c>
      <c r="AH112" s="42">
        <f t="shared" si="714"/>
        <v>111.2177775156168</v>
      </c>
      <c r="AI112" s="42">
        <f t="shared" si="714"/>
        <v>101.9496293893154</v>
      </c>
      <c r="AJ112" s="42">
        <f t="shared" si="714"/>
        <v>92.681481263014007</v>
      </c>
      <c r="AK112" s="42">
        <f t="shared" si="714"/>
        <v>83.413333136712609</v>
      </c>
      <c r="AL112" s="42">
        <f t="shared" si="714"/>
        <v>74.145185010411211</v>
      </c>
      <c r="AM112" s="42">
        <f t="shared" si="714"/>
        <v>64.877036884109813</v>
      </c>
      <c r="AN112" s="42">
        <f t="shared" si="714"/>
        <v>55.608888757808415</v>
      </c>
      <c r="AO112" s="42">
        <f t="shared" si="714"/>
        <v>46.340740631507018</v>
      </c>
      <c r="AP112" s="42">
        <f t="shared" si="714"/>
        <v>37.07259250520562</v>
      </c>
      <c r="AQ112" s="42">
        <f t="shared" si="714"/>
        <v>27.804444378904218</v>
      </c>
      <c r="AR112" s="42">
        <f t="shared" si="714"/>
        <v>18.536296252602817</v>
      </c>
      <c r="AS112" s="42">
        <f t="shared" si="714"/>
        <v>9.2681481263014156</v>
      </c>
      <c r="AT112" s="42">
        <f t="shared" si="714"/>
        <v>1.4210854715202004E-14</v>
      </c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</row>
    <row r="113" spans="1:114" s="2" customFormat="1" ht="15">
      <c r="A113" s="9"/>
      <c r="B113" s="42"/>
      <c r="C113" s="42"/>
      <c r="D113" s="42"/>
      <c r="E113" s="42"/>
      <c r="F113" s="42"/>
      <c r="G113" s="42"/>
      <c r="H113" s="42"/>
      <c r="I113" s="42"/>
      <c r="K113" s="42"/>
      <c r="L113" s="42"/>
      <c r="M113" s="42"/>
      <c r="N113" s="42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2">
        <f>IF(AF111&gt;0.1,AF111/$B$8,0)</f>
        <v>9.2681481263014014</v>
      </c>
      <c r="AG113" s="42">
        <f>IF(AG111&gt;0.1,AF113,0)</f>
        <v>9.2681481263014014</v>
      </c>
      <c r="AH113" s="42">
        <f t="shared" ref="AH113" si="715">IF(AH111&gt;0.1,AG113,0)</f>
        <v>9.2681481263014014</v>
      </c>
      <c r="AI113" s="42">
        <f t="shared" ref="AI113" si="716">IF(AI111&gt;0.1,AH113,0)</f>
        <v>9.2681481263014014</v>
      </c>
      <c r="AJ113" s="42">
        <f t="shared" ref="AJ113" si="717">IF(AJ111&gt;0.1,AI113,0)</f>
        <v>9.2681481263014014</v>
      </c>
      <c r="AK113" s="42">
        <f t="shared" ref="AK113" si="718">IF(AK111&gt;0.1,AJ113,0)</f>
        <v>9.2681481263014014</v>
      </c>
      <c r="AL113" s="42">
        <f t="shared" ref="AL113" si="719">IF(AL111&gt;0.1,AK113,0)</f>
        <v>9.2681481263014014</v>
      </c>
      <c r="AM113" s="42">
        <f t="shared" ref="AM113" si="720">IF(AM111&gt;0.1,AL113,0)</f>
        <v>9.2681481263014014</v>
      </c>
      <c r="AN113" s="42">
        <f t="shared" ref="AN113" si="721">IF(AN111&gt;0.1,AM113,0)</f>
        <v>9.2681481263014014</v>
      </c>
      <c r="AO113" s="42">
        <f t="shared" ref="AO113" si="722">IF(AO111&gt;0.1,AN113,0)</f>
        <v>9.2681481263014014</v>
      </c>
      <c r="AP113" s="42">
        <f t="shared" ref="AP113" si="723">IF(AP111&gt;0.1,AO113,0)</f>
        <v>9.2681481263014014</v>
      </c>
      <c r="AQ113" s="42">
        <f t="shared" ref="AQ113" si="724">IF(AQ111&gt;0.1,AP113,0)</f>
        <v>9.2681481263014014</v>
      </c>
      <c r="AR113" s="42">
        <f t="shared" ref="AR113" si="725">IF(AR111&gt;0.1,AQ113,0)</f>
        <v>9.2681481263014014</v>
      </c>
      <c r="AS113" s="42">
        <f t="shared" ref="AS113" si="726">IF(AS111&gt;0.1,AR113,0)</f>
        <v>9.2681481263014014</v>
      </c>
      <c r="AT113" s="42">
        <f t="shared" ref="AT113" si="727">IF(AT111&gt;0.1,AS113,0)</f>
        <v>9.2681481263014014</v>
      </c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</row>
    <row r="114" spans="1:114" s="2" customFormat="1" ht="15">
      <c r="A114" s="9" t="s">
        <v>193</v>
      </c>
      <c r="B114" s="42"/>
      <c r="C114" s="42"/>
      <c r="D114" s="42"/>
      <c r="E114" s="42"/>
      <c r="F114" s="42"/>
      <c r="G114" s="42"/>
      <c r="H114" s="42"/>
      <c r="I114" s="42"/>
      <c r="K114" s="42"/>
      <c r="L114" s="42"/>
      <c r="M114" s="42"/>
      <c r="N114" s="42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2">
        <f>'Med LF - portfolio costs'!AG$10*AF$21</f>
        <v>143.37956559660279</v>
      </c>
      <c r="AH114" s="42">
        <f t="shared" ref="AH114" si="728">IF(AG115&gt;0,AG115,0)</f>
        <v>133.82092789016261</v>
      </c>
      <c r="AI114" s="42">
        <f t="shared" ref="AI114" si="729">IF(AH115&gt;0,AH115,0)</f>
        <v>124.26229018372243</v>
      </c>
      <c r="AJ114" s="42">
        <f t="shared" ref="AJ114" si="730">IF(AI115&gt;0,AI115,0)</f>
        <v>114.70365247728225</v>
      </c>
      <c r="AK114" s="42">
        <f t="shared" ref="AK114" si="731">IF(AJ115&gt;0,AJ115,0)</f>
        <v>105.14501477084207</v>
      </c>
      <c r="AL114" s="42">
        <f t="shared" ref="AL114" si="732">IF(AK115&gt;0,AK115,0)</f>
        <v>95.586377064401887</v>
      </c>
      <c r="AM114" s="42">
        <f t="shared" ref="AM114" si="733">IF(AL115&gt;0,AL115,0)</f>
        <v>86.027739357961707</v>
      </c>
      <c r="AN114" s="42">
        <f t="shared" ref="AN114" si="734">IF(AM115&gt;0,AM115,0)</f>
        <v>76.469101651521527</v>
      </c>
      <c r="AO114" s="42">
        <f t="shared" ref="AO114" si="735">IF(AN115&gt;0,AN115,0)</f>
        <v>66.910463945081347</v>
      </c>
      <c r="AP114" s="42">
        <f t="shared" ref="AP114" si="736">IF(AO115&gt;0,AO115,0)</f>
        <v>57.351826238641159</v>
      </c>
      <c r="AQ114" s="42">
        <f t="shared" ref="AQ114" si="737">IF(AP115&gt;0,AP115,0)</f>
        <v>47.793188532200972</v>
      </c>
      <c r="AR114" s="42">
        <f t="shared" ref="AR114" si="738">IF(AQ115&gt;0,AQ115,0)</f>
        <v>38.234550825760785</v>
      </c>
      <c r="AS114" s="42">
        <f t="shared" ref="AS114" si="739">IF(AR115&gt;0,AR115,0)</f>
        <v>28.675913119320597</v>
      </c>
      <c r="AT114" s="42">
        <f t="shared" ref="AT114" si="740">IF(AS115&gt;0,AS115,0)</f>
        <v>19.11727541288041</v>
      </c>
      <c r="AU114" s="42">
        <f t="shared" ref="AU114" si="741">IF(AT115&gt;0,AT115,0)</f>
        <v>9.5586377064402246</v>
      </c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</row>
    <row r="115" spans="1:114" s="2" customFormat="1" ht="15">
      <c r="A115" s="9"/>
      <c r="B115" s="42"/>
      <c r="C115" s="42"/>
      <c r="D115" s="42"/>
      <c r="E115" s="42"/>
      <c r="F115" s="42"/>
      <c r="G115" s="42"/>
      <c r="H115" s="42"/>
      <c r="I115" s="42"/>
      <c r="K115" s="42"/>
      <c r="L115" s="42"/>
      <c r="M115" s="42"/>
      <c r="N115" s="42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133"/>
      <c r="AG115" s="42">
        <f>+AG114-AG116</f>
        <v>133.82092789016261</v>
      </c>
      <c r="AH115" s="42">
        <f t="shared" ref="AH115:AU115" si="742">+AH114-AH116</f>
        <v>124.26229018372243</v>
      </c>
      <c r="AI115" s="42">
        <f t="shared" si="742"/>
        <v>114.70365247728225</v>
      </c>
      <c r="AJ115" s="42">
        <f t="shared" si="742"/>
        <v>105.14501477084207</v>
      </c>
      <c r="AK115" s="42">
        <f t="shared" si="742"/>
        <v>95.586377064401887</v>
      </c>
      <c r="AL115" s="42">
        <f t="shared" si="742"/>
        <v>86.027739357961707</v>
      </c>
      <c r="AM115" s="42">
        <f t="shared" si="742"/>
        <v>76.469101651521527</v>
      </c>
      <c r="AN115" s="42">
        <f t="shared" si="742"/>
        <v>66.910463945081347</v>
      </c>
      <c r="AO115" s="42">
        <f t="shared" si="742"/>
        <v>57.351826238641159</v>
      </c>
      <c r="AP115" s="42">
        <f t="shared" si="742"/>
        <v>47.793188532200972</v>
      </c>
      <c r="AQ115" s="42">
        <f t="shared" si="742"/>
        <v>38.234550825760785</v>
      </c>
      <c r="AR115" s="42">
        <f t="shared" si="742"/>
        <v>28.675913119320597</v>
      </c>
      <c r="AS115" s="42">
        <f t="shared" si="742"/>
        <v>19.11727541288041</v>
      </c>
      <c r="AT115" s="42">
        <f t="shared" si="742"/>
        <v>9.5586377064402246</v>
      </c>
      <c r="AU115" s="42">
        <f t="shared" si="742"/>
        <v>3.907985046680551E-14</v>
      </c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</row>
    <row r="116" spans="1:114" s="2" customFormat="1" ht="15">
      <c r="A116" s="9"/>
      <c r="B116" s="42"/>
      <c r="C116" s="42"/>
      <c r="D116" s="42"/>
      <c r="E116" s="42"/>
      <c r="F116" s="42"/>
      <c r="G116" s="42"/>
      <c r="H116" s="42"/>
      <c r="I116" s="42"/>
      <c r="K116" s="42"/>
      <c r="L116" s="42"/>
      <c r="M116" s="42"/>
      <c r="N116" s="42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2">
        <f>IF(AG114&gt;0.1,AG114/$B$8,0)</f>
        <v>9.5586377064401855</v>
      </c>
      <c r="AH116" s="42">
        <f>IF(AH114&gt;0.1,AG116,0)</f>
        <v>9.5586377064401855</v>
      </c>
      <c r="AI116" s="42">
        <f t="shared" ref="AI116" si="743">IF(AI114&gt;0.1,AH116,0)</f>
        <v>9.5586377064401855</v>
      </c>
      <c r="AJ116" s="42">
        <f t="shared" ref="AJ116" si="744">IF(AJ114&gt;0.1,AI116,0)</f>
        <v>9.5586377064401855</v>
      </c>
      <c r="AK116" s="42">
        <f t="shared" ref="AK116" si="745">IF(AK114&gt;0.1,AJ116,0)</f>
        <v>9.5586377064401855</v>
      </c>
      <c r="AL116" s="42">
        <f t="shared" ref="AL116" si="746">IF(AL114&gt;0.1,AK116,0)</f>
        <v>9.5586377064401855</v>
      </c>
      <c r="AM116" s="42">
        <f t="shared" ref="AM116" si="747">IF(AM114&gt;0.1,AL116,0)</f>
        <v>9.5586377064401855</v>
      </c>
      <c r="AN116" s="42">
        <f t="shared" ref="AN116" si="748">IF(AN114&gt;0.1,AM116,0)</f>
        <v>9.5586377064401855</v>
      </c>
      <c r="AO116" s="42">
        <f t="shared" ref="AO116" si="749">IF(AO114&gt;0.1,AN116,0)</f>
        <v>9.5586377064401855</v>
      </c>
      <c r="AP116" s="42">
        <f t="shared" ref="AP116" si="750">IF(AP114&gt;0.1,AO116,0)</f>
        <v>9.5586377064401855</v>
      </c>
      <c r="AQ116" s="42">
        <f t="shared" ref="AQ116" si="751">IF(AQ114&gt;0.1,AP116,0)</f>
        <v>9.5586377064401855</v>
      </c>
      <c r="AR116" s="42">
        <f t="shared" ref="AR116" si="752">IF(AR114&gt;0.1,AQ116,0)</f>
        <v>9.5586377064401855</v>
      </c>
      <c r="AS116" s="42">
        <f t="shared" ref="AS116" si="753">IF(AS114&gt;0.1,AR116,0)</f>
        <v>9.5586377064401855</v>
      </c>
      <c r="AT116" s="42">
        <f t="shared" ref="AT116" si="754">IF(AT114&gt;0.1,AS116,0)</f>
        <v>9.5586377064401855</v>
      </c>
      <c r="AU116" s="42">
        <f t="shared" ref="AU116" si="755">IF(AU114&gt;0.1,AT116,0)</f>
        <v>9.5586377064401855</v>
      </c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</row>
    <row r="117" spans="1:114" s="2" customFormat="1" ht="15">
      <c r="A117" s="9" t="s">
        <v>194</v>
      </c>
      <c r="B117" s="42"/>
      <c r="C117" s="42"/>
      <c r="D117" s="42"/>
      <c r="E117" s="42"/>
      <c r="F117" s="42"/>
      <c r="G117" s="42"/>
      <c r="H117" s="42"/>
      <c r="I117" s="42"/>
      <c r="K117" s="42"/>
      <c r="L117" s="42"/>
      <c r="M117" s="42"/>
      <c r="N117" s="42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2">
        <f>'Med LF - portfolio costs'!AH$10*AG$21</f>
        <v>149.46403140748529</v>
      </c>
      <c r="AI117" s="42">
        <f t="shared" ref="AI117" si="756">IF(AH118&gt;0,AH118,0)</f>
        <v>139.49976264698628</v>
      </c>
      <c r="AJ117" s="42">
        <f t="shared" ref="AJ117" si="757">IF(AI118&gt;0,AI118,0)</f>
        <v>129.53549388648727</v>
      </c>
      <c r="AK117" s="42">
        <f t="shared" ref="AK117" si="758">IF(AJ118&gt;0,AJ118,0)</f>
        <v>119.57122512598825</v>
      </c>
      <c r="AL117" s="42">
        <f t="shared" ref="AL117" si="759">IF(AK118&gt;0,AK118,0)</f>
        <v>109.60695636548922</v>
      </c>
      <c r="AM117" s="42">
        <f t="shared" ref="AM117" si="760">IF(AL118&gt;0,AL118,0)</f>
        <v>99.642687604990201</v>
      </c>
      <c r="AN117" s="42">
        <f t="shared" ref="AN117" si="761">IF(AM118&gt;0,AM118,0)</f>
        <v>89.678418844491176</v>
      </c>
      <c r="AO117" s="42">
        <f t="shared" ref="AO117" si="762">IF(AN118&gt;0,AN118,0)</f>
        <v>79.714150083992152</v>
      </c>
      <c r="AP117" s="42">
        <f t="shared" ref="AP117" si="763">IF(AO118&gt;0,AO118,0)</f>
        <v>69.749881323493128</v>
      </c>
      <c r="AQ117" s="42">
        <f t="shared" ref="AQ117" si="764">IF(AP118&gt;0,AP118,0)</f>
        <v>59.78561256299411</v>
      </c>
      <c r="AR117" s="42">
        <f t="shared" ref="AR117" si="765">IF(AQ118&gt;0,AQ118,0)</f>
        <v>49.821343802495093</v>
      </c>
      <c r="AS117" s="42">
        <f t="shared" ref="AS117" si="766">IF(AR118&gt;0,AR118,0)</f>
        <v>39.857075041996076</v>
      </c>
      <c r="AT117" s="42">
        <f t="shared" ref="AT117" si="767">IF(AS118&gt;0,AS118,0)</f>
        <v>29.892806281497059</v>
      </c>
      <c r="AU117" s="42">
        <f t="shared" ref="AU117" si="768">IF(AT118&gt;0,AT118,0)</f>
        <v>19.928537520998042</v>
      </c>
      <c r="AV117" s="42">
        <f t="shared" ref="AV117" si="769">IF(AU118&gt;0,AU118,0)</f>
        <v>9.9642687604990225</v>
      </c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</row>
    <row r="118" spans="1:114" s="2" customFormat="1" ht="15">
      <c r="B118" s="42"/>
      <c r="C118" s="42"/>
      <c r="D118" s="42"/>
      <c r="E118" s="42"/>
      <c r="F118" s="42"/>
      <c r="G118" s="42"/>
      <c r="H118" s="42"/>
      <c r="I118" s="42"/>
      <c r="K118" s="42"/>
      <c r="L118" s="42"/>
      <c r="M118" s="42"/>
      <c r="N118" s="42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133"/>
      <c r="AH118" s="42">
        <f>+AH117-AH119</f>
        <v>139.49976264698628</v>
      </c>
      <c r="AI118" s="42">
        <f t="shared" ref="AI118:AV118" si="770">+AI117-AI119</f>
        <v>129.53549388648727</v>
      </c>
      <c r="AJ118" s="42">
        <f t="shared" si="770"/>
        <v>119.57122512598825</v>
      </c>
      <c r="AK118" s="42">
        <f t="shared" si="770"/>
        <v>109.60695636548922</v>
      </c>
      <c r="AL118" s="42">
        <f t="shared" si="770"/>
        <v>99.642687604990201</v>
      </c>
      <c r="AM118" s="42">
        <f t="shared" si="770"/>
        <v>89.678418844491176</v>
      </c>
      <c r="AN118" s="42">
        <f t="shared" si="770"/>
        <v>79.714150083992152</v>
      </c>
      <c r="AO118" s="42">
        <f t="shared" si="770"/>
        <v>69.749881323493128</v>
      </c>
      <c r="AP118" s="42">
        <f t="shared" si="770"/>
        <v>59.78561256299411</v>
      </c>
      <c r="AQ118" s="42">
        <f t="shared" si="770"/>
        <v>49.821343802495093</v>
      </c>
      <c r="AR118" s="42">
        <f t="shared" si="770"/>
        <v>39.857075041996076</v>
      </c>
      <c r="AS118" s="42">
        <f t="shared" si="770"/>
        <v>29.892806281497059</v>
      </c>
      <c r="AT118" s="42">
        <f t="shared" si="770"/>
        <v>19.928537520998042</v>
      </c>
      <c r="AU118" s="42">
        <f t="shared" si="770"/>
        <v>9.9642687604990225</v>
      </c>
      <c r="AV118" s="42">
        <f t="shared" si="770"/>
        <v>0</v>
      </c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</row>
    <row r="119" spans="1:114" s="2" customFormat="1" ht="15">
      <c r="A119" s="9"/>
      <c r="B119" s="42"/>
      <c r="C119" s="42"/>
      <c r="D119" s="42"/>
      <c r="E119" s="42"/>
      <c r="F119" s="42"/>
      <c r="G119" s="42"/>
      <c r="H119" s="42"/>
      <c r="I119" s="42"/>
      <c r="K119" s="42"/>
      <c r="L119" s="42"/>
      <c r="M119" s="42"/>
      <c r="N119" s="42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2">
        <f>IF(AH117&gt;0.1,AH117/$B$8,0)</f>
        <v>9.964268760499019</v>
      </c>
      <c r="AI119" s="42">
        <f>IF(AI117&gt;0.1,AH119,0)</f>
        <v>9.964268760499019</v>
      </c>
      <c r="AJ119" s="42">
        <f t="shared" ref="AJ119" si="771">IF(AJ117&gt;0.1,AI119,0)</f>
        <v>9.964268760499019</v>
      </c>
      <c r="AK119" s="42">
        <f t="shared" ref="AK119" si="772">IF(AK117&gt;0.1,AJ119,0)</f>
        <v>9.964268760499019</v>
      </c>
      <c r="AL119" s="42">
        <f t="shared" ref="AL119" si="773">IF(AL117&gt;0.1,AK119,0)</f>
        <v>9.964268760499019</v>
      </c>
      <c r="AM119" s="42">
        <f t="shared" ref="AM119" si="774">IF(AM117&gt;0.1,AL119,0)</f>
        <v>9.964268760499019</v>
      </c>
      <c r="AN119" s="42">
        <f t="shared" ref="AN119" si="775">IF(AN117&gt;0.1,AM119,0)</f>
        <v>9.964268760499019</v>
      </c>
      <c r="AO119" s="42">
        <f t="shared" ref="AO119" si="776">IF(AO117&gt;0.1,AN119,0)</f>
        <v>9.964268760499019</v>
      </c>
      <c r="AP119" s="42">
        <f t="shared" ref="AP119" si="777">IF(AP117&gt;0.1,AO119,0)</f>
        <v>9.964268760499019</v>
      </c>
      <c r="AQ119" s="42">
        <f t="shared" ref="AQ119" si="778">IF(AQ117&gt;0.1,AP119,0)</f>
        <v>9.964268760499019</v>
      </c>
      <c r="AR119" s="42">
        <f t="shared" ref="AR119" si="779">IF(AR117&gt;0.1,AQ119,0)</f>
        <v>9.964268760499019</v>
      </c>
      <c r="AS119" s="42">
        <f t="shared" ref="AS119" si="780">IF(AS117&gt;0.1,AR119,0)</f>
        <v>9.964268760499019</v>
      </c>
      <c r="AT119" s="42">
        <f t="shared" ref="AT119" si="781">IF(AT117&gt;0.1,AS119,0)</f>
        <v>9.964268760499019</v>
      </c>
      <c r="AU119" s="42">
        <f t="shared" ref="AU119" si="782">IF(AU117&gt;0.1,AT119,0)</f>
        <v>9.964268760499019</v>
      </c>
      <c r="AV119" s="42">
        <f t="shared" ref="AV119" si="783">IF(AV117&gt;0.1,AU119,0)</f>
        <v>9.964268760499019</v>
      </c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</row>
    <row r="120" spans="1:114" s="2" customFormat="1" ht="15">
      <c r="A120" s="9" t="s">
        <v>195</v>
      </c>
      <c r="B120" s="42"/>
      <c r="C120" s="42"/>
      <c r="D120" s="42"/>
      <c r="E120" s="42"/>
      <c r="F120" s="42"/>
      <c r="G120" s="42"/>
      <c r="H120" s="42"/>
      <c r="I120" s="42"/>
      <c r="K120" s="42"/>
      <c r="L120" s="42"/>
      <c r="M120" s="42"/>
      <c r="N120" s="42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2">
        <f>'Med LF - portfolio costs'!AI$10*AH$21</f>
        <v>154.09391803009973</v>
      </c>
      <c r="AJ120" s="42">
        <f t="shared" ref="AJ120" si="784">IF(AI121&gt;0,AI121,0)</f>
        <v>143.82099016142641</v>
      </c>
      <c r="AK120" s="42">
        <f t="shared" ref="AK120" si="785">IF(AJ121&gt;0,AJ121,0)</f>
        <v>133.54806229275309</v>
      </c>
      <c r="AL120" s="42">
        <f t="shared" ref="AL120" si="786">IF(AK121&gt;0,AK121,0)</f>
        <v>123.27513442407977</v>
      </c>
      <c r="AM120" s="42">
        <f t="shared" ref="AM120" si="787">IF(AL121&gt;0,AL121,0)</f>
        <v>113.00220655540645</v>
      </c>
      <c r="AN120" s="42">
        <f t="shared" ref="AN120" si="788">IF(AM121&gt;0,AM121,0)</f>
        <v>102.72927868673312</v>
      </c>
      <c r="AO120" s="42">
        <f t="shared" ref="AO120" si="789">IF(AN121&gt;0,AN121,0)</f>
        <v>92.456350818059803</v>
      </c>
      <c r="AP120" s="42">
        <f t="shared" ref="AP120" si="790">IF(AO121&gt;0,AO121,0)</f>
        <v>82.183422949386483</v>
      </c>
      <c r="AQ120" s="42">
        <f t="shared" ref="AQ120" si="791">IF(AP121&gt;0,AP121,0)</f>
        <v>71.910495080713162</v>
      </c>
      <c r="AR120" s="42">
        <f t="shared" ref="AR120" si="792">IF(AQ121&gt;0,AQ121,0)</f>
        <v>61.637567212039848</v>
      </c>
      <c r="AS120" s="42">
        <f t="shared" ref="AS120" si="793">IF(AR121&gt;0,AR121,0)</f>
        <v>51.364639343366534</v>
      </c>
      <c r="AT120" s="42">
        <f t="shared" ref="AT120" si="794">IF(AS121&gt;0,AS121,0)</f>
        <v>41.09171147469322</v>
      </c>
      <c r="AU120" s="42">
        <f t="shared" ref="AU120" si="795">IF(AT121&gt;0,AT121,0)</f>
        <v>30.818783606019906</v>
      </c>
      <c r="AV120" s="42">
        <f t="shared" ref="AV120" si="796">IF(AU121&gt;0,AU121,0)</f>
        <v>20.545855737346592</v>
      </c>
      <c r="AW120" s="42">
        <f t="shared" ref="AW120" si="797">IF(AV121&gt;0,AV121,0)</f>
        <v>10.272927868673277</v>
      </c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</row>
    <row r="121" spans="1:114" s="2" customFormat="1" ht="15">
      <c r="A121" s="9"/>
      <c r="B121" s="42"/>
      <c r="C121" s="42"/>
      <c r="D121" s="42"/>
      <c r="E121" s="42"/>
      <c r="F121" s="42"/>
      <c r="G121" s="42"/>
      <c r="H121" s="42"/>
      <c r="I121" s="42"/>
      <c r="K121" s="42"/>
      <c r="L121" s="42"/>
      <c r="M121" s="42"/>
      <c r="N121" s="42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133"/>
      <c r="AI121" s="42">
        <f>+AI120-AI122</f>
        <v>143.82099016142641</v>
      </c>
      <c r="AJ121" s="42">
        <f t="shared" ref="AJ121:AW121" si="798">+AJ120-AJ122</f>
        <v>133.54806229275309</v>
      </c>
      <c r="AK121" s="42">
        <f t="shared" si="798"/>
        <v>123.27513442407977</v>
      </c>
      <c r="AL121" s="42">
        <f t="shared" si="798"/>
        <v>113.00220655540645</v>
      </c>
      <c r="AM121" s="42">
        <f t="shared" si="798"/>
        <v>102.72927868673312</v>
      </c>
      <c r="AN121" s="42">
        <f t="shared" si="798"/>
        <v>92.456350818059803</v>
      </c>
      <c r="AO121" s="42">
        <f t="shared" si="798"/>
        <v>82.183422949386483</v>
      </c>
      <c r="AP121" s="42">
        <f t="shared" si="798"/>
        <v>71.910495080713162</v>
      </c>
      <c r="AQ121" s="42">
        <f t="shared" si="798"/>
        <v>61.637567212039848</v>
      </c>
      <c r="AR121" s="42">
        <f t="shared" si="798"/>
        <v>51.364639343366534</v>
      </c>
      <c r="AS121" s="42">
        <f t="shared" si="798"/>
        <v>41.09171147469322</v>
      </c>
      <c r="AT121" s="42">
        <f t="shared" si="798"/>
        <v>30.818783606019906</v>
      </c>
      <c r="AU121" s="42">
        <f t="shared" si="798"/>
        <v>20.545855737346592</v>
      </c>
      <c r="AV121" s="42">
        <f t="shared" si="798"/>
        <v>10.272927868673277</v>
      </c>
      <c r="AW121" s="42">
        <f t="shared" si="798"/>
        <v>-3.907985046680551E-14</v>
      </c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</row>
    <row r="122" spans="1:114" s="2" customFormat="1" ht="15">
      <c r="A122" s="9"/>
      <c r="B122" s="42"/>
      <c r="C122" s="42"/>
      <c r="D122" s="42"/>
      <c r="E122" s="42"/>
      <c r="F122" s="42"/>
      <c r="G122" s="42"/>
      <c r="H122" s="42"/>
      <c r="I122" s="42"/>
      <c r="K122" s="42"/>
      <c r="L122" s="42"/>
      <c r="M122" s="42"/>
      <c r="N122" s="42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2">
        <f>IF(AI120&gt;0.1,AI120/$B$8,0)</f>
        <v>10.272927868673316</v>
      </c>
      <c r="AJ122" s="42">
        <f>IF(AJ120&gt;0.1,AI122,0)</f>
        <v>10.272927868673316</v>
      </c>
      <c r="AK122" s="42">
        <f t="shared" ref="AK122" si="799">IF(AK120&gt;0.1,AJ122,0)</f>
        <v>10.272927868673316</v>
      </c>
      <c r="AL122" s="42">
        <f t="shared" ref="AL122" si="800">IF(AL120&gt;0.1,AK122,0)</f>
        <v>10.272927868673316</v>
      </c>
      <c r="AM122" s="42">
        <f t="shared" ref="AM122" si="801">IF(AM120&gt;0.1,AL122,0)</f>
        <v>10.272927868673316</v>
      </c>
      <c r="AN122" s="42">
        <f t="shared" ref="AN122" si="802">IF(AN120&gt;0.1,AM122,0)</f>
        <v>10.272927868673316</v>
      </c>
      <c r="AO122" s="42">
        <f t="shared" ref="AO122" si="803">IF(AO120&gt;0.1,AN122,0)</f>
        <v>10.272927868673316</v>
      </c>
      <c r="AP122" s="42">
        <f t="shared" ref="AP122" si="804">IF(AP120&gt;0.1,AO122,0)</f>
        <v>10.272927868673316</v>
      </c>
      <c r="AQ122" s="42">
        <f t="shared" ref="AQ122" si="805">IF(AQ120&gt;0.1,AP122,0)</f>
        <v>10.272927868673316</v>
      </c>
      <c r="AR122" s="42">
        <f t="shared" ref="AR122" si="806">IF(AR120&gt;0.1,AQ122,0)</f>
        <v>10.272927868673316</v>
      </c>
      <c r="AS122" s="42">
        <f t="shared" ref="AS122" si="807">IF(AS120&gt;0.1,AR122,0)</f>
        <v>10.272927868673316</v>
      </c>
      <c r="AT122" s="42">
        <f t="shared" ref="AT122" si="808">IF(AT120&gt;0.1,AS122,0)</f>
        <v>10.272927868673316</v>
      </c>
      <c r="AU122" s="42">
        <f t="shared" ref="AU122" si="809">IF(AU120&gt;0.1,AT122,0)</f>
        <v>10.272927868673316</v>
      </c>
      <c r="AV122" s="42">
        <f t="shared" ref="AV122" si="810">IF(AV120&gt;0.1,AU122,0)</f>
        <v>10.272927868673316</v>
      </c>
      <c r="AW122" s="42">
        <f t="shared" ref="AW122" si="811">IF(AW120&gt;0.1,AV122,0)</f>
        <v>10.272927868673316</v>
      </c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</row>
    <row r="123" spans="1:114" s="2" customFormat="1" ht="15">
      <c r="A123" s="9" t="s">
        <v>196</v>
      </c>
      <c r="B123" s="42"/>
      <c r="C123" s="42"/>
      <c r="D123" s="42"/>
      <c r="E123" s="42"/>
      <c r="F123" s="42"/>
      <c r="G123" s="42"/>
      <c r="H123" s="42"/>
      <c r="I123" s="42"/>
      <c r="K123" s="42"/>
      <c r="L123" s="42"/>
      <c r="M123" s="42"/>
      <c r="N123" s="42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2">
        <f>'Med LF - portfolio costs'!AJ$10*AI$21</f>
        <v>158.84921450505578</v>
      </c>
      <c r="AK123" s="42">
        <f t="shared" ref="AK123" si="812">IF(AJ124&gt;0,AJ124,0)</f>
        <v>148.25926687138539</v>
      </c>
      <c r="AL123" s="42">
        <f t="shared" ref="AL123" si="813">IF(AK124&gt;0,AK124,0)</f>
        <v>137.669319237715</v>
      </c>
      <c r="AM123" s="42">
        <f t="shared" ref="AM123" si="814">IF(AL124&gt;0,AL124,0)</f>
        <v>127.07937160404461</v>
      </c>
      <c r="AN123" s="42">
        <f t="shared" ref="AN123" si="815">IF(AM124&gt;0,AM124,0)</f>
        <v>116.48942397037422</v>
      </c>
      <c r="AO123" s="42">
        <f t="shared" ref="AO123" si="816">IF(AN124&gt;0,AN124,0)</f>
        <v>105.89947633670383</v>
      </c>
      <c r="AP123" s="42">
        <f t="shared" ref="AP123" si="817">IF(AO124&gt;0,AO124,0)</f>
        <v>95.309528703033436</v>
      </c>
      <c r="AQ123" s="42">
        <f t="shared" ref="AQ123" si="818">IF(AP124&gt;0,AP124,0)</f>
        <v>84.719581069363045</v>
      </c>
      <c r="AR123" s="42">
        <f t="shared" ref="AR123" si="819">IF(AQ124&gt;0,AQ124,0)</f>
        <v>74.129633435692654</v>
      </c>
      <c r="AS123" s="42">
        <f t="shared" ref="AS123" si="820">IF(AR124&gt;0,AR124,0)</f>
        <v>63.539685802022269</v>
      </c>
      <c r="AT123" s="42">
        <f t="shared" ref="AT123" si="821">IF(AS124&gt;0,AS124,0)</f>
        <v>52.949738168351885</v>
      </c>
      <c r="AU123" s="42">
        <f t="shared" ref="AU123" si="822">IF(AT124&gt;0,AT124,0)</f>
        <v>42.359790534681501</v>
      </c>
      <c r="AV123" s="42">
        <f t="shared" ref="AV123" si="823">IF(AU124&gt;0,AU124,0)</f>
        <v>31.769842901011117</v>
      </c>
      <c r="AW123" s="42">
        <f t="shared" ref="AW123" si="824">IF(AV124&gt;0,AV124,0)</f>
        <v>21.179895267340733</v>
      </c>
      <c r="AX123" s="42">
        <f t="shared" ref="AX123" si="825">IF(AW124&gt;0,AW124,0)</f>
        <v>10.589947633670347</v>
      </c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</row>
    <row r="124" spans="1:114" s="2" customFormat="1" ht="15">
      <c r="B124" s="42"/>
      <c r="C124" s="42"/>
      <c r="D124" s="42"/>
      <c r="E124" s="42"/>
      <c r="F124" s="42"/>
      <c r="G124" s="42"/>
      <c r="H124" s="42"/>
      <c r="I124" s="42"/>
      <c r="K124" s="42"/>
      <c r="L124" s="42"/>
      <c r="M124" s="42"/>
      <c r="N124" s="42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133"/>
      <c r="AJ124" s="42">
        <f>+AJ123-AJ125</f>
        <v>148.25926687138539</v>
      </c>
      <c r="AK124" s="42">
        <f t="shared" ref="AK124:AX124" si="826">+AK123-AK125</f>
        <v>137.669319237715</v>
      </c>
      <c r="AL124" s="42">
        <f t="shared" si="826"/>
        <v>127.07937160404461</v>
      </c>
      <c r="AM124" s="42">
        <f t="shared" si="826"/>
        <v>116.48942397037422</v>
      </c>
      <c r="AN124" s="42">
        <f t="shared" si="826"/>
        <v>105.89947633670383</v>
      </c>
      <c r="AO124" s="42">
        <f t="shared" si="826"/>
        <v>95.309528703033436</v>
      </c>
      <c r="AP124" s="42">
        <f t="shared" si="826"/>
        <v>84.719581069363045</v>
      </c>
      <c r="AQ124" s="42">
        <f t="shared" si="826"/>
        <v>74.129633435692654</v>
      </c>
      <c r="AR124" s="42">
        <f t="shared" si="826"/>
        <v>63.539685802022269</v>
      </c>
      <c r="AS124" s="42">
        <f t="shared" si="826"/>
        <v>52.949738168351885</v>
      </c>
      <c r="AT124" s="42">
        <f t="shared" si="826"/>
        <v>42.359790534681501</v>
      </c>
      <c r="AU124" s="42">
        <f t="shared" si="826"/>
        <v>31.769842901011117</v>
      </c>
      <c r="AV124" s="42">
        <f t="shared" si="826"/>
        <v>21.179895267340733</v>
      </c>
      <c r="AW124" s="42">
        <f t="shared" si="826"/>
        <v>10.589947633670347</v>
      </c>
      <c r="AX124" s="42">
        <f t="shared" si="826"/>
        <v>-3.907985046680551E-14</v>
      </c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</row>
    <row r="125" spans="1:114" s="2" customFormat="1" ht="15">
      <c r="A125" s="9"/>
      <c r="B125" s="42"/>
      <c r="C125" s="42"/>
      <c r="D125" s="42"/>
      <c r="E125" s="42"/>
      <c r="F125" s="42"/>
      <c r="G125" s="42"/>
      <c r="H125" s="42"/>
      <c r="I125" s="42"/>
      <c r="K125" s="42"/>
      <c r="L125" s="42"/>
      <c r="M125" s="42"/>
      <c r="N125" s="42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2">
        <f>IF(AJ123&gt;0.1,AJ123/$B$8,0)</f>
        <v>10.589947633670386</v>
      </c>
      <c r="AK125" s="42">
        <f>IF(AK123&gt;0.1,AJ125,0)</f>
        <v>10.589947633670386</v>
      </c>
      <c r="AL125" s="42">
        <f t="shared" ref="AL125" si="827">IF(AL123&gt;0.1,AK125,0)</f>
        <v>10.589947633670386</v>
      </c>
      <c r="AM125" s="42">
        <f t="shared" ref="AM125" si="828">IF(AM123&gt;0.1,AL125,0)</f>
        <v>10.589947633670386</v>
      </c>
      <c r="AN125" s="42">
        <f t="shared" ref="AN125" si="829">IF(AN123&gt;0.1,AM125,0)</f>
        <v>10.589947633670386</v>
      </c>
      <c r="AO125" s="42">
        <f t="shared" ref="AO125" si="830">IF(AO123&gt;0.1,AN125,0)</f>
        <v>10.589947633670386</v>
      </c>
      <c r="AP125" s="42">
        <f t="shared" ref="AP125" si="831">IF(AP123&gt;0.1,AO125,0)</f>
        <v>10.589947633670386</v>
      </c>
      <c r="AQ125" s="42">
        <f t="shared" ref="AQ125" si="832">IF(AQ123&gt;0.1,AP125,0)</f>
        <v>10.589947633670386</v>
      </c>
      <c r="AR125" s="42">
        <f t="shared" ref="AR125" si="833">IF(AR123&gt;0.1,AQ125,0)</f>
        <v>10.589947633670386</v>
      </c>
      <c r="AS125" s="42">
        <f t="shared" ref="AS125" si="834">IF(AS123&gt;0.1,AR125,0)</f>
        <v>10.589947633670386</v>
      </c>
      <c r="AT125" s="42">
        <f t="shared" ref="AT125" si="835">IF(AT123&gt;0.1,AS125,0)</f>
        <v>10.589947633670386</v>
      </c>
      <c r="AU125" s="42">
        <f t="shared" ref="AU125" si="836">IF(AU123&gt;0.1,AT125,0)</f>
        <v>10.589947633670386</v>
      </c>
      <c r="AV125" s="42">
        <f t="shared" ref="AV125" si="837">IF(AV123&gt;0.1,AU125,0)</f>
        <v>10.589947633670386</v>
      </c>
      <c r="AW125" s="42">
        <f t="shared" ref="AW125" si="838">IF(AW123&gt;0.1,AV125,0)</f>
        <v>10.589947633670386</v>
      </c>
      <c r="AX125" s="42">
        <f t="shared" ref="AX125" si="839">IF(AX123&gt;0.1,AW125,0)</f>
        <v>10.589947633670386</v>
      </c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</row>
    <row r="126" spans="1:114" s="2" customFormat="1" ht="15">
      <c r="A126" s="9" t="s">
        <v>197</v>
      </c>
      <c r="B126" s="42"/>
      <c r="C126" s="42"/>
      <c r="D126" s="42"/>
      <c r="E126" s="42"/>
      <c r="F126" s="42"/>
      <c r="G126" s="42"/>
      <c r="H126" s="42"/>
      <c r="I126" s="42"/>
      <c r="K126" s="42"/>
      <c r="L126" s="42"/>
      <c r="M126" s="42"/>
      <c r="N126" s="42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2">
        <f>'Med LF - portfolio costs'!AK$10*AJ$21</f>
        <v>158.61242584187465</v>
      </c>
      <c r="AL126" s="42">
        <f t="shared" ref="AL126" si="840">IF(AK127&gt;0,AK127,0)</f>
        <v>148.03826411908301</v>
      </c>
      <c r="AM126" s="42">
        <f t="shared" ref="AM126" si="841">IF(AL127&gt;0,AL127,0)</f>
        <v>137.46410239629137</v>
      </c>
      <c r="AN126" s="42">
        <f t="shared" ref="AN126" si="842">IF(AM127&gt;0,AM127,0)</f>
        <v>126.88994067349972</v>
      </c>
      <c r="AO126" s="42">
        <f t="shared" ref="AO126" si="843">IF(AN127&gt;0,AN127,0)</f>
        <v>116.31577895070808</v>
      </c>
      <c r="AP126" s="42">
        <f t="shared" ref="AP126" si="844">IF(AO127&gt;0,AO127,0)</f>
        <v>105.74161722791644</v>
      </c>
      <c r="AQ126" s="42">
        <f t="shared" ref="AQ126" si="845">IF(AP127&gt;0,AP127,0)</f>
        <v>95.167455505124792</v>
      </c>
      <c r="AR126" s="42">
        <f t="shared" ref="AR126" si="846">IF(AQ127&gt;0,AQ127,0)</f>
        <v>84.593293782333149</v>
      </c>
      <c r="AS126" s="42">
        <f t="shared" ref="AS126" si="847">IF(AR127&gt;0,AR127,0)</f>
        <v>74.019132059541505</v>
      </c>
      <c r="AT126" s="42">
        <f t="shared" ref="AT126" si="848">IF(AS127&gt;0,AS127,0)</f>
        <v>63.444970336749861</v>
      </c>
      <c r="AU126" s="42">
        <f t="shared" ref="AU126" si="849">IF(AT127&gt;0,AT127,0)</f>
        <v>52.870808613958218</v>
      </c>
      <c r="AV126" s="42">
        <f t="shared" ref="AV126" si="850">IF(AU127&gt;0,AU127,0)</f>
        <v>42.296646891166574</v>
      </c>
      <c r="AW126" s="42">
        <f t="shared" ref="AW126" si="851">IF(AV127&gt;0,AV127,0)</f>
        <v>31.722485168374931</v>
      </c>
      <c r="AX126" s="42">
        <f t="shared" ref="AX126" si="852">IF(AW127&gt;0,AW127,0)</f>
        <v>21.148323445583287</v>
      </c>
      <c r="AY126" s="42">
        <f t="shared" ref="AY126" si="853">IF(AX127&gt;0,AX127,0)</f>
        <v>10.574161722791644</v>
      </c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</row>
    <row r="127" spans="1:114" s="2" customFormat="1" ht="15">
      <c r="A127" s="9"/>
      <c r="B127" s="42"/>
      <c r="C127" s="42"/>
      <c r="D127" s="42"/>
      <c r="E127" s="42"/>
      <c r="F127" s="42"/>
      <c r="G127" s="42"/>
      <c r="H127" s="42"/>
      <c r="I127" s="42"/>
      <c r="K127" s="42"/>
      <c r="L127" s="42"/>
      <c r="M127" s="42"/>
      <c r="N127" s="42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133"/>
      <c r="AK127" s="42">
        <f>+AK126-AK128</f>
        <v>148.03826411908301</v>
      </c>
      <c r="AL127" s="42">
        <f t="shared" ref="AL127:AY127" si="854">+AL126-AL128</f>
        <v>137.46410239629137</v>
      </c>
      <c r="AM127" s="42">
        <f t="shared" si="854"/>
        <v>126.88994067349972</v>
      </c>
      <c r="AN127" s="42">
        <f t="shared" si="854"/>
        <v>116.31577895070808</v>
      </c>
      <c r="AO127" s="42">
        <f t="shared" si="854"/>
        <v>105.74161722791644</v>
      </c>
      <c r="AP127" s="42">
        <f t="shared" si="854"/>
        <v>95.167455505124792</v>
      </c>
      <c r="AQ127" s="42">
        <f t="shared" si="854"/>
        <v>84.593293782333149</v>
      </c>
      <c r="AR127" s="42">
        <f t="shared" si="854"/>
        <v>74.019132059541505</v>
      </c>
      <c r="AS127" s="42">
        <f t="shared" si="854"/>
        <v>63.444970336749861</v>
      </c>
      <c r="AT127" s="42">
        <f t="shared" si="854"/>
        <v>52.870808613958218</v>
      </c>
      <c r="AU127" s="42">
        <f t="shared" si="854"/>
        <v>42.296646891166574</v>
      </c>
      <c r="AV127" s="42">
        <f t="shared" si="854"/>
        <v>31.722485168374931</v>
      </c>
      <c r="AW127" s="42">
        <f t="shared" si="854"/>
        <v>21.148323445583287</v>
      </c>
      <c r="AX127" s="42">
        <f t="shared" si="854"/>
        <v>10.574161722791644</v>
      </c>
      <c r="AY127" s="42">
        <f t="shared" si="854"/>
        <v>0</v>
      </c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</row>
    <row r="128" spans="1:114" s="2" customFormat="1" ht="15">
      <c r="A128" s="9"/>
      <c r="B128" s="42"/>
      <c r="C128" s="42"/>
      <c r="D128" s="42"/>
      <c r="E128" s="42"/>
      <c r="F128" s="42"/>
      <c r="G128" s="42"/>
      <c r="H128" s="42"/>
      <c r="I128" s="42"/>
      <c r="K128" s="42"/>
      <c r="L128" s="42"/>
      <c r="M128" s="42"/>
      <c r="N128" s="42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2">
        <f>IF(AK126&gt;0.1,AK126/$B$8,0)</f>
        <v>10.574161722791644</v>
      </c>
      <c r="AL128" s="42">
        <f>IF(AL126&gt;0.1,AK128,0)</f>
        <v>10.574161722791644</v>
      </c>
      <c r="AM128" s="42">
        <f t="shared" ref="AM128" si="855">IF(AM126&gt;0.1,AL128,0)</f>
        <v>10.574161722791644</v>
      </c>
      <c r="AN128" s="42">
        <f t="shared" ref="AN128" si="856">IF(AN126&gt;0.1,AM128,0)</f>
        <v>10.574161722791644</v>
      </c>
      <c r="AO128" s="42">
        <f t="shared" ref="AO128" si="857">IF(AO126&gt;0.1,AN128,0)</f>
        <v>10.574161722791644</v>
      </c>
      <c r="AP128" s="42">
        <f t="shared" ref="AP128" si="858">IF(AP126&gt;0.1,AO128,0)</f>
        <v>10.574161722791644</v>
      </c>
      <c r="AQ128" s="42">
        <f t="shared" ref="AQ128" si="859">IF(AQ126&gt;0.1,AP128,0)</f>
        <v>10.574161722791644</v>
      </c>
      <c r="AR128" s="42">
        <f t="shared" ref="AR128" si="860">IF(AR126&gt;0.1,AQ128,0)</f>
        <v>10.574161722791644</v>
      </c>
      <c r="AS128" s="42">
        <f t="shared" ref="AS128" si="861">IF(AS126&gt;0.1,AR128,0)</f>
        <v>10.574161722791644</v>
      </c>
      <c r="AT128" s="42">
        <f t="shared" ref="AT128" si="862">IF(AT126&gt;0.1,AS128,0)</f>
        <v>10.574161722791644</v>
      </c>
      <c r="AU128" s="42">
        <f t="shared" ref="AU128" si="863">IF(AU126&gt;0.1,AT128,0)</f>
        <v>10.574161722791644</v>
      </c>
      <c r="AV128" s="42">
        <f t="shared" ref="AV128" si="864">IF(AV126&gt;0.1,AU128,0)</f>
        <v>10.574161722791644</v>
      </c>
      <c r="AW128" s="42">
        <f t="shared" ref="AW128" si="865">IF(AW126&gt;0.1,AV128,0)</f>
        <v>10.574161722791644</v>
      </c>
      <c r="AX128" s="42">
        <f t="shared" ref="AX128" si="866">IF(AX126&gt;0.1,AW128,0)</f>
        <v>10.574161722791644</v>
      </c>
      <c r="AY128" s="42">
        <f t="shared" ref="AY128" si="867">IF(AY126&gt;0.1,AX128,0)</f>
        <v>10.574161722791644</v>
      </c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</row>
    <row r="129" spans="1:114" s="2" customFormat="1" ht="15">
      <c r="A129" s="9" t="s">
        <v>198</v>
      </c>
      <c r="B129" s="42"/>
      <c r="C129" s="42"/>
      <c r="D129" s="42"/>
      <c r="E129" s="42"/>
      <c r="F129" s="42"/>
      <c r="G129" s="42"/>
      <c r="H129" s="42"/>
      <c r="I129" s="42"/>
      <c r="K129" s="42"/>
      <c r="L129" s="42"/>
      <c r="M129" s="42"/>
      <c r="N129" s="42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2">
        <f>'Med LF - portfolio costs'!AL$10*AK$21</f>
        <v>160.04365015253825</v>
      </c>
      <c r="AM129" s="42">
        <f t="shared" ref="AM129" si="868">IF(AL130&gt;0,AL130,0)</f>
        <v>149.37407347570237</v>
      </c>
      <c r="AN129" s="42">
        <f t="shared" ref="AN129" si="869">IF(AM130&gt;0,AM130,0)</f>
        <v>138.7044967988665</v>
      </c>
      <c r="AO129" s="42">
        <f t="shared" ref="AO129" si="870">IF(AN130&gt;0,AN130,0)</f>
        <v>128.03492012203063</v>
      </c>
      <c r="AP129" s="42">
        <f t="shared" ref="AP129" si="871">IF(AO130&gt;0,AO130,0)</f>
        <v>117.36534344519474</v>
      </c>
      <c r="AQ129" s="42">
        <f t="shared" ref="AQ129" si="872">IF(AP130&gt;0,AP130,0)</f>
        <v>106.69576676835885</v>
      </c>
      <c r="AR129" s="42">
        <f t="shared" ref="AR129" si="873">IF(AQ130&gt;0,AQ130,0)</f>
        <v>96.026190091522963</v>
      </c>
      <c r="AS129" s="42">
        <f t="shared" ref="AS129" si="874">IF(AR130&gt;0,AR130,0)</f>
        <v>85.356613414687075</v>
      </c>
      <c r="AT129" s="42">
        <f t="shared" ref="AT129" si="875">IF(AS130&gt;0,AS130,0)</f>
        <v>74.687036737851187</v>
      </c>
      <c r="AU129" s="42">
        <f t="shared" ref="AU129" si="876">IF(AT130&gt;0,AT130,0)</f>
        <v>64.017460061015299</v>
      </c>
      <c r="AV129" s="42">
        <f t="shared" ref="AV129" si="877">IF(AU130&gt;0,AU130,0)</f>
        <v>53.347883384179418</v>
      </c>
      <c r="AW129" s="42">
        <f t="shared" ref="AW129" si="878">IF(AV130&gt;0,AV130,0)</f>
        <v>42.678306707343538</v>
      </c>
      <c r="AX129" s="42">
        <f t="shared" ref="AX129" si="879">IF(AW130&gt;0,AW130,0)</f>
        <v>32.008730030507657</v>
      </c>
      <c r="AY129" s="42">
        <f t="shared" ref="AY129" si="880">IF(AX130&gt;0,AX130,0)</f>
        <v>21.339153353671776</v>
      </c>
      <c r="AZ129" s="42">
        <f t="shared" ref="AZ129" si="881">IF(AY130&gt;0,AY130,0)</f>
        <v>10.669576676835893</v>
      </c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</row>
    <row r="130" spans="1:114" s="2" customFormat="1" ht="15">
      <c r="B130" s="42"/>
      <c r="C130" s="42"/>
      <c r="D130" s="42"/>
      <c r="E130" s="42"/>
      <c r="F130" s="42"/>
      <c r="G130" s="42"/>
      <c r="H130" s="42"/>
      <c r="I130" s="42"/>
      <c r="K130" s="42"/>
      <c r="L130" s="42"/>
      <c r="M130" s="42"/>
      <c r="N130" s="42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133"/>
      <c r="AL130" s="42">
        <f>+AL129-AL131</f>
        <v>149.37407347570237</v>
      </c>
      <c r="AM130" s="42">
        <f t="shared" ref="AM130:AZ130" si="882">+AM129-AM131</f>
        <v>138.7044967988665</v>
      </c>
      <c r="AN130" s="42">
        <f t="shared" si="882"/>
        <v>128.03492012203063</v>
      </c>
      <c r="AO130" s="42">
        <f t="shared" si="882"/>
        <v>117.36534344519474</v>
      </c>
      <c r="AP130" s="42">
        <f t="shared" si="882"/>
        <v>106.69576676835885</v>
      </c>
      <c r="AQ130" s="42">
        <f t="shared" si="882"/>
        <v>96.026190091522963</v>
      </c>
      <c r="AR130" s="42">
        <f t="shared" si="882"/>
        <v>85.356613414687075</v>
      </c>
      <c r="AS130" s="42">
        <f t="shared" si="882"/>
        <v>74.687036737851187</v>
      </c>
      <c r="AT130" s="42">
        <f t="shared" si="882"/>
        <v>64.017460061015299</v>
      </c>
      <c r="AU130" s="42">
        <f t="shared" si="882"/>
        <v>53.347883384179418</v>
      </c>
      <c r="AV130" s="42">
        <f t="shared" si="882"/>
        <v>42.678306707343538</v>
      </c>
      <c r="AW130" s="42">
        <f t="shared" si="882"/>
        <v>32.008730030507657</v>
      </c>
      <c r="AX130" s="42">
        <f t="shared" si="882"/>
        <v>21.339153353671776</v>
      </c>
      <c r="AY130" s="42">
        <f t="shared" si="882"/>
        <v>10.669576676835893</v>
      </c>
      <c r="AZ130" s="42">
        <f t="shared" si="882"/>
        <v>0</v>
      </c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</row>
    <row r="131" spans="1:114" s="2" customFormat="1" ht="15">
      <c r="A131" s="9"/>
      <c r="B131" s="42"/>
      <c r="C131" s="42"/>
      <c r="D131" s="42"/>
      <c r="E131" s="42"/>
      <c r="F131" s="42"/>
      <c r="G131" s="42"/>
      <c r="H131" s="42"/>
      <c r="I131" s="42"/>
      <c r="K131" s="42"/>
      <c r="L131" s="42"/>
      <c r="M131" s="42"/>
      <c r="N131" s="42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2">
        <f>IF(AL129&gt;0.1,AL129/$B$8,0)</f>
        <v>10.669576676835883</v>
      </c>
      <c r="AM131" s="42">
        <f>IF(AM129&gt;0.1,AL131,0)</f>
        <v>10.669576676835883</v>
      </c>
      <c r="AN131" s="42">
        <f t="shared" ref="AN131" si="883">IF(AN129&gt;0.1,AM131,0)</f>
        <v>10.669576676835883</v>
      </c>
      <c r="AO131" s="42">
        <f t="shared" ref="AO131" si="884">IF(AO129&gt;0.1,AN131,0)</f>
        <v>10.669576676835883</v>
      </c>
      <c r="AP131" s="42">
        <f t="shared" ref="AP131" si="885">IF(AP129&gt;0.1,AO131,0)</f>
        <v>10.669576676835883</v>
      </c>
      <c r="AQ131" s="42">
        <f t="shared" ref="AQ131" si="886">IF(AQ129&gt;0.1,AP131,0)</f>
        <v>10.669576676835883</v>
      </c>
      <c r="AR131" s="42">
        <f t="shared" ref="AR131" si="887">IF(AR129&gt;0.1,AQ131,0)</f>
        <v>10.669576676835883</v>
      </c>
      <c r="AS131" s="42">
        <f t="shared" ref="AS131" si="888">IF(AS129&gt;0.1,AR131,0)</f>
        <v>10.669576676835883</v>
      </c>
      <c r="AT131" s="42">
        <f t="shared" ref="AT131" si="889">IF(AT129&gt;0.1,AS131,0)</f>
        <v>10.669576676835883</v>
      </c>
      <c r="AU131" s="42">
        <f t="shared" ref="AU131" si="890">IF(AU129&gt;0.1,AT131,0)</f>
        <v>10.669576676835883</v>
      </c>
      <c r="AV131" s="42">
        <f t="shared" ref="AV131" si="891">IF(AV129&gt;0.1,AU131,0)</f>
        <v>10.669576676835883</v>
      </c>
      <c r="AW131" s="42">
        <f t="shared" ref="AW131" si="892">IF(AW129&gt;0.1,AV131,0)</f>
        <v>10.669576676835883</v>
      </c>
      <c r="AX131" s="42">
        <f t="shared" ref="AX131" si="893">IF(AX129&gt;0.1,AW131,0)</f>
        <v>10.669576676835883</v>
      </c>
      <c r="AY131" s="42">
        <f t="shared" ref="AY131" si="894">IF(AY129&gt;0.1,AX131,0)</f>
        <v>10.669576676835883</v>
      </c>
      <c r="AZ131" s="42">
        <f t="shared" ref="AZ131" si="895">IF(AZ129&gt;0.1,AY131,0)</f>
        <v>10.669576676835883</v>
      </c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</row>
    <row r="132" spans="1:114" s="2" customFormat="1" ht="15">
      <c r="A132" s="9" t="s">
        <v>199</v>
      </c>
      <c r="B132" s="42"/>
      <c r="C132" s="42"/>
      <c r="D132" s="42"/>
      <c r="E132" s="42"/>
      <c r="F132" s="42"/>
      <c r="G132" s="42"/>
      <c r="H132" s="42"/>
      <c r="I132" s="42"/>
      <c r="K132" s="42"/>
      <c r="L132" s="42"/>
      <c r="M132" s="42"/>
      <c r="N132" s="42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2">
        <f>'Med LF - portfolio costs'!AM$10*AL$21</f>
        <v>163.24452315558901</v>
      </c>
      <c r="AN132" s="42">
        <f t="shared" ref="AN132" si="896">IF(AM133&gt;0,AM133,0)</f>
        <v>152.3615549452164</v>
      </c>
      <c r="AO132" s="42">
        <f t="shared" ref="AO132" si="897">IF(AN133&gt;0,AN133,0)</f>
        <v>141.47858673484379</v>
      </c>
      <c r="AP132" s="42">
        <f t="shared" ref="AP132" si="898">IF(AO133&gt;0,AO133,0)</f>
        <v>130.59561852447118</v>
      </c>
      <c r="AQ132" s="42">
        <f t="shared" ref="AQ132" si="899">IF(AP133&gt;0,AP133,0)</f>
        <v>119.71265031409858</v>
      </c>
      <c r="AR132" s="42">
        <f t="shared" ref="AR132" si="900">IF(AQ133&gt;0,AQ133,0)</f>
        <v>108.82968210372599</v>
      </c>
      <c r="AS132" s="42">
        <f t="shared" ref="AS132" si="901">IF(AR133&gt;0,AR133,0)</f>
        <v>97.94671389335339</v>
      </c>
      <c r="AT132" s="42">
        <f t="shared" ref="AT132" si="902">IF(AS133&gt;0,AS133,0)</f>
        <v>87.063745682980795</v>
      </c>
      <c r="AU132" s="42">
        <f t="shared" ref="AU132" si="903">IF(AT133&gt;0,AT133,0)</f>
        <v>76.180777472608199</v>
      </c>
      <c r="AV132" s="42">
        <f t="shared" ref="AV132" si="904">IF(AU133&gt;0,AU133,0)</f>
        <v>65.297809262235603</v>
      </c>
      <c r="AW132" s="42">
        <f t="shared" ref="AW132" si="905">IF(AV133&gt;0,AV133,0)</f>
        <v>54.414841051863</v>
      </c>
      <c r="AX132" s="42">
        <f t="shared" ref="AX132" si="906">IF(AW133&gt;0,AW133,0)</f>
        <v>43.531872841490397</v>
      </c>
      <c r="AY132" s="42">
        <f t="shared" ref="AY132" si="907">IF(AX133&gt;0,AX133,0)</f>
        <v>32.648904631117794</v>
      </c>
      <c r="AZ132" s="42">
        <f t="shared" ref="AZ132" si="908">IF(AY133&gt;0,AY133,0)</f>
        <v>21.765936420745192</v>
      </c>
      <c r="BA132" s="42">
        <f t="shared" ref="BA132" si="909">IF(AZ133&gt;0,AZ133,0)</f>
        <v>10.88296821037259</v>
      </c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</row>
    <row r="133" spans="1:114" s="2" customFormat="1" ht="15">
      <c r="A133" s="9"/>
      <c r="B133" s="42"/>
      <c r="C133" s="42"/>
      <c r="D133" s="42"/>
      <c r="E133" s="42"/>
      <c r="F133" s="42"/>
      <c r="G133" s="42"/>
      <c r="H133" s="42"/>
      <c r="I133" s="42"/>
      <c r="K133" s="42"/>
      <c r="L133" s="42"/>
      <c r="M133" s="42"/>
      <c r="N133" s="42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133"/>
      <c r="AM133" s="42">
        <f>+AM132-AM134</f>
        <v>152.3615549452164</v>
      </c>
      <c r="AN133" s="42">
        <f t="shared" ref="AN133:BA133" si="910">+AN132-AN134</f>
        <v>141.47858673484379</v>
      </c>
      <c r="AO133" s="42">
        <f t="shared" si="910"/>
        <v>130.59561852447118</v>
      </c>
      <c r="AP133" s="42">
        <f t="shared" si="910"/>
        <v>119.71265031409858</v>
      </c>
      <c r="AQ133" s="42">
        <f t="shared" si="910"/>
        <v>108.82968210372599</v>
      </c>
      <c r="AR133" s="42">
        <f t="shared" si="910"/>
        <v>97.94671389335339</v>
      </c>
      <c r="AS133" s="42">
        <f t="shared" si="910"/>
        <v>87.063745682980795</v>
      </c>
      <c r="AT133" s="42">
        <f t="shared" si="910"/>
        <v>76.180777472608199</v>
      </c>
      <c r="AU133" s="42">
        <f t="shared" si="910"/>
        <v>65.297809262235603</v>
      </c>
      <c r="AV133" s="42">
        <f t="shared" si="910"/>
        <v>54.414841051863</v>
      </c>
      <c r="AW133" s="42">
        <f t="shared" si="910"/>
        <v>43.531872841490397</v>
      </c>
      <c r="AX133" s="42">
        <f t="shared" si="910"/>
        <v>32.648904631117794</v>
      </c>
      <c r="AY133" s="42">
        <f t="shared" si="910"/>
        <v>21.765936420745192</v>
      </c>
      <c r="AZ133" s="42">
        <f t="shared" si="910"/>
        <v>10.88296821037259</v>
      </c>
      <c r="BA133" s="42">
        <f t="shared" si="910"/>
        <v>0</v>
      </c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</row>
    <row r="134" spans="1:114" s="2" customFormat="1" ht="15">
      <c r="A134" s="9"/>
      <c r="B134" s="42"/>
      <c r="C134" s="42"/>
      <c r="D134" s="42"/>
      <c r="E134" s="42"/>
      <c r="F134" s="42"/>
      <c r="G134" s="42"/>
      <c r="H134" s="42"/>
      <c r="I134" s="42"/>
      <c r="K134" s="42"/>
      <c r="L134" s="42"/>
      <c r="M134" s="42"/>
      <c r="N134" s="42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2">
        <f>IF(AM132&gt;0.1,AM132/$B$8,0)</f>
        <v>10.882968210372601</v>
      </c>
      <c r="AN134" s="42">
        <f>IF(AN132&gt;0.1,AM134,0)</f>
        <v>10.882968210372601</v>
      </c>
      <c r="AO134" s="42">
        <f t="shared" ref="AO134" si="911">IF(AO132&gt;0.1,AN134,0)</f>
        <v>10.882968210372601</v>
      </c>
      <c r="AP134" s="42">
        <f t="shared" ref="AP134" si="912">IF(AP132&gt;0.1,AO134,0)</f>
        <v>10.882968210372601</v>
      </c>
      <c r="AQ134" s="42">
        <f t="shared" ref="AQ134" si="913">IF(AQ132&gt;0.1,AP134,0)</f>
        <v>10.882968210372601</v>
      </c>
      <c r="AR134" s="42">
        <f t="shared" ref="AR134" si="914">IF(AR132&gt;0.1,AQ134,0)</f>
        <v>10.882968210372601</v>
      </c>
      <c r="AS134" s="42">
        <f t="shared" ref="AS134" si="915">IF(AS132&gt;0.1,AR134,0)</f>
        <v>10.882968210372601</v>
      </c>
      <c r="AT134" s="42">
        <f t="shared" ref="AT134" si="916">IF(AT132&gt;0.1,AS134,0)</f>
        <v>10.882968210372601</v>
      </c>
      <c r="AU134" s="42">
        <f t="shared" ref="AU134" si="917">IF(AU132&gt;0.1,AT134,0)</f>
        <v>10.882968210372601</v>
      </c>
      <c r="AV134" s="42">
        <f t="shared" ref="AV134" si="918">IF(AV132&gt;0.1,AU134,0)</f>
        <v>10.882968210372601</v>
      </c>
      <c r="AW134" s="42">
        <f t="shared" ref="AW134" si="919">IF(AW132&gt;0.1,AV134,0)</f>
        <v>10.882968210372601</v>
      </c>
      <c r="AX134" s="42">
        <f t="shared" ref="AX134" si="920">IF(AX132&gt;0.1,AW134,0)</f>
        <v>10.882968210372601</v>
      </c>
      <c r="AY134" s="42">
        <f t="shared" ref="AY134" si="921">IF(AY132&gt;0.1,AX134,0)</f>
        <v>10.882968210372601</v>
      </c>
      <c r="AZ134" s="42">
        <f t="shared" ref="AZ134" si="922">IF(AZ132&gt;0.1,AY134,0)</f>
        <v>10.882968210372601</v>
      </c>
      <c r="BA134" s="42">
        <f t="shared" ref="BA134" si="923">IF(BA132&gt;0.1,AZ134,0)</f>
        <v>10.882968210372601</v>
      </c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</row>
    <row r="135" spans="1:114" s="2" customFormat="1" ht="15">
      <c r="A135" s="9" t="s">
        <v>200</v>
      </c>
      <c r="B135" s="42"/>
      <c r="C135" s="42"/>
      <c r="D135" s="42"/>
      <c r="E135" s="42"/>
      <c r="F135" s="42"/>
      <c r="G135" s="42"/>
      <c r="H135" s="42"/>
      <c r="I135" s="42"/>
      <c r="K135" s="42"/>
      <c r="L135" s="42"/>
      <c r="M135" s="42"/>
      <c r="N135" s="42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2">
        <f>'Med LF - portfolio costs'!AN$10*AM$21</f>
        <v>166.50941361870079</v>
      </c>
      <c r="AO135" s="42">
        <f t="shared" ref="AO135" si="924">IF(AN136&gt;0,AN136,0)</f>
        <v>155.40878604412075</v>
      </c>
      <c r="AP135" s="42">
        <f t="shared" ref="AP135" si="925">IF(AO136&gt;0,AO136,0)</f>
        <v>144.3081584695407</v>
      </c>
      <c r="AQ135" s="42">
        <f t="shared" ref="AQ135" si="926">IF(AP136&gt;0,AP136,0)</f>
        <v>133.20753089496066</v>
      </c>
      <c r="AR135" s="42">
        <f t="shared" ref="AR135" si="927">IF(AQ136&gt;0,AQ136,0)</f>
        <v>122.10690332038061</v>
      </c>
      <c r="AS135" s="42">
        <f t="shared" ref="AS135" si="928">IF(AR136&gt;0,AR136,0)</f>
        <v>111.00627574580056</v>
      </c>
      <c r="AT135" s="42">
        <f t="shared" ref="AT135" si="929">IF(AS136&gt;0,AS136,0)</f>
        <v>99.90564817122052</v>
      </c>
      <c r="AU135" s="42">
        <f t="shared" ref="AU135" si="930">IF(AT136&gt;0,AT136,0)</f>
        <v>88.805020596640475</v>
      </c>
      <c r="AV135" s="42">
        <f t="shared" ref="AV135" si="931">IF(AU136&gt;0,AU136,0)</f>
        <v>77.70439302206043</v>
      </c>
      <c r="AW135" s="42">
        <f t="shared" ref="AW135" si="932">IF(AV136&gt;0,AV136,0)</f>
        <v>66.603765447480384</v>
      </c>
      <c r="AX135" s="42">
        <f t="shared" ref="AX135" si="933">IF(AW136&gt;0,AW136,0)</f>
        <v>55.503137872900332</v>
      </c>
      <c r="AY135" s="42">
        <f t="shared" ref="AY135" si="934">IF(AX136&gt;0,AX136,0)</f>
        <v>44.40251029832028</v>
      </c>
      <c r="AZ135" s="42">
        <f t="shared" ref="AZ135" si="935">IF(AY136&gt;0,AY136,0)</f>
        <v>33.301882723740228</v>
      </c>
      <c r="BA135" s="42">
        <f t="shared" ref="BA135" si="936">IF(AZ136&gt;0,AZ136,0)</f>
        <v>22.201255149160176</v>
      </c>
      <c r="BB135" s="42">
        <f t="shared" ref="BB135" si="937">IF(BA136&gt;0,BA136,0)</f>
        <v>11.100627574580123</v>
      </c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</row>
    <row r="136" spans="1:114" s="2" customFormat="1" ht="15">
      <c r="B136" s="42"/>
      <c r="C136" s="42"/>
      <c r="D136" s="42"/>
      <c r="E136" s="42"/>
      <c r="F136" s="42"/>
      <c r="G136" s="42"/>
      <c r="H136" s="42"/>
      <c r="I136" s="42"/>
      <c r="K136" s="42"/>
      <c r="L136" s="42"/>
      <c r="M136" s="42"/>
      <c r="N136" s="42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133"/>
      <c r="AN136" s="42">
        <f>+AN135-AN137</f>
        <v>155.40878604412075</v>
      </c>
      <c r="AO136" s="42">
        <f t="shared" ref="AO136:BB136" si="938">+AO135-AO137</f>
        <v>144.3081584695407</v>
      </c>
      <c r="AP136" s="42">
        <f t="shared" si="938"/>
        <v>133.20753089496066</v>
      </c>
      <c r="AQ136" s="42">
        <f t="shared" si="938"/>
        <v>122.10690332038061</v>
      </c>
      <c r="AR136" s="42">
        <f t="shared" si="938"/>
        <v>111.00627574580056</v>
      </c>
      <c r="AS136" s="42">
        <f t="shared" si="938"/>
        <v>99.90564817122052</v>
      </c>
      <c r="AT136" s="42">
        <f t="shared" si="938"/>
        <v>88.805020596640475</v>
      </c>
      <c r="AU136" s="42">
        <f t="shared" si="938"/>
        <v>77.70439302206043</v>
      </c>
      <c r="AV136" s="42">
        <f t="shared" si="938"/>
        <v>66.603765447480384</v>
      </c>
      <c r="AW136" s="42">
        <f t="shared" si="938"/>
        <v>55.503137872900332</v>
      </c>
      <c r="AX136" s="42">
        <f t="shared" si="938"/>
        <v>44.40251029832028</v>
      </c>
      <c r="AY136" s="42">
        <f t="shared" si="938"/>
        <v>33.301882723740228</v>
      </c>
      <c r="AZ136" s="42">
        <f t="shared" si="938"/>
        <v>22.201255149160176</v>
      </c>
      <c r="BA136" s="42">
        <f t="shared" si="938"/>
        <v>11.100627574580123</v>
      </c>
      <c r="BB136" s="42">
        <f t="shared" si="938"/>
        <v>7.1054273576010019E-14</v>
      </c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</row>
    <row r="137" spans="1:114" s="2" customFormat="1" ht="15">
      <c r="A137" s="9"/>
      <c r="B137" s="42"/>
      <c r="C137" s="42"/>
      <c r="D137" s="42"/>
      <c r="E137" s="42"/>
      <c r="F137" s="42"/>
      <c r="G137" s="42"/>
      <c r="H137" s="42"/>
      <c r="I137" s="42"/>
      <c r="K137" s="42"/>
      <c r="L137" s="42"/>
      <c r="M137" s="42"/>
      <c r="N137" s="42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2">
        <f>IF(AN135&gt;0.1,AN135/$B$8,0)</f>
        <v>11.100627574580052</v>
      </c>
      <c r="AO137" s="42">
        <f>IF(AO135&gt;0.1,AN137,0)</f>
        <v>11.100627574580052</v>
      </c>
      <c r="AP137" s="42">
        <f t="shared" ref="AP137" si="939">IF(AP135&gt;0.1,AO137,0)</f>
        <v>11.100627574580052</v>
      </c>
      <c r="AQ137" s="42">
        <f t="shared" ref="AQ137" si="940">IF(AQ135&gt;0.1,AP137,0)</f>
        <v>11.100627574580052</v>
      </c>
      <c r="AR137" s="42">
        <f t="shared" ref="AR137" si="941">IF(AR135&gt;0.1,AQ137,0)</f>
        <v>11.100627574580052</v>
      </c>
      <c r="AS137" s="42">
        <f t="shared" ref="AS137" si="942">IF(AS135&gt;0.1,AR137,0)</f>
        <v>11.100627574580052</v>
      </c>
      <c r="AT137" s="42">
        <f t="shared" ref="AT137" si="943">IF(AT135&gt;0.1,AS137,0)</f>
        <v>11.100627574580052</v>
      </c>
      <c r="AU137" s="42">
        <f t="shared" ref="AU137" si="944">IF(AU135&gt;0.1,AT137,0)</f>
        <v>11.100627574580052</v>
      </c>
      <c r="AV137" s="42">
        <f t="shared" ref="AV137" si="945">IF(AV135&gt;0.1,AU137,0)</f>
        <v>11.100627574580052</v>
      </c>
      <c r="AW137" s="42">
        <f t="shared" ref="AW137" si="946">IF(AW135&gt;0.1,AV137,0)</f>
        <v>11.100627574580052</v>
      </c>
      <c r="AX137" s="42">
        <f t="shared" ref="AX137" si="947">IF(AX135&gt;0.1,AW137,0)</f>
        <v>11.100627574580052</v>
      </c>
      <c r="AY137" s="42">
        <f t="shared" ref="AY137" si="948">IF(AY135&gt;0.1,AX137,0)</f>
        <v>11.100627574580052</v>
      </c>
      <c r="AZ137" s="42">
        <f t="shared" ref="AZ137" si="949">IF(AZ135&gt;0.1,AY137,0)</f>
        <v>11.100627574580052</v>
      </c>
      <c r="BA137" s="42">
        <f t="shared" ref="BA137" si="950">IF(BA135&gt;0.1,AZ137,0)</f>
        <v>11.100627574580052</v>
      </c>
      <c r="BB137" s="42">
        <f t="shared" ref="BB137" si="951">IF(BB135&gt;0.1,BA137,0)</f>
        <v>11.100627574580052</v>
      </c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</row>
    <row r="138" spans="1:114" s="2" customFormat="1" ht="15">
      <c r="A138" s="9" t="s">
        <v>201</v>
      </c>
      <c r="B138" s="42"/>
      <c r="C138" s="42"/>
      <c r="D138" s="42"/>
      <c r="E138" s="42"/>
      <c r="F138" s="42"/>
      <c r="G138" s="42"/>
      <c r="H138" s="42"/>
      <c r="I138" s="42"/>
      <c r="K138" s="42"/>
      <c r="L138" s="42"/>
      <c r="M138" s="42"/>
      <c r="N138" s="42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2">
        <f>'Med LF - portfolio costs'!AO$10*AN$21</f>
        <v>169.83960189107478</v>
      </c>
      <c r="AP138" s="42">
        <f t="shared" ref="AP138" si="952">IF(AO139&gt;0,AO139,0)</f>
        <v>158.51696176500312</v>
      </c>
      <c r="AQ138" s="42">
        <f t="shared" ref="AQ138" si="953">IF(AP139&gt;0,AP139,0)</f>
        <v>147.19432163893146</v>
      </c>
      <c r="AR138" s="42">
        <f t="shared" ref="AR138" si="954">IF(AQ139&gt;0,AQ139,0)</f>
        <v>135.87168151285979</v>
      </c>
      <c r="AS138" s="42">
        <f t="shared" ref="AS138" si="955">IF(AR139&gt;0,AR139,0)</f>
        <v>124.54904138678815</v>
      </c>
      <c r="AT138" s="42">
        <f t="shared" ref="AT138" si="956">IF(AS139&gt;0,AS139,0)</f>
        <v>113.2264012607165</v>
      </c>
      <c r="AU138" s="42">
        <f t="shared" ref="AU138" si="957">IF(AT139&gt;0,AT139,0)</f>
        <v>101.90376113464485</v>
      </c>
      <c r="AV138" s="42">
        <f t="shared" ref="AV138" si="958">IF(AU139&gt;0,AU139,0)</f>
        <v>90.581121008573206</v>
      </c>
      <c r="AW138" s="42">
        <f t="shared" ref="AW138" si="959">IF(AV139&gt;0,AV139,0)</f>
        <v>79.258480882501559</v>
      </c>
      <c r="AX138" s="42">
        <f t="shared" ref="AX138" si="960">IF(AW139&gt;0,AW139,0)</f>
        <v>67.935840756429911</v>
      </c>
      <c r="AY138" s="42">
        <f t="shared" ref="AY138" si="961">IF(AX139&gt;0,AX139,0)</f>
        <v>56.613200630358257</v>
      </c>
      <c r="AZ138" s="42">
        <f t="shared" ref="AZ138" si="962">IF(AY139&gt;0,AY139,0)</f>
        <v>45.290560504286603</v>
      </c>
      <c r="BA138" s="42">
        <f t="shared" ref="BA138" si="963">IF(AZ139&gt;0,AZ139,0)</f>
        <v>33.967920378214949</v>
      </c>
      <c r="BB138" s="42">
        <f t="shared" ref="BB138" si="964">IF(BA139&gt;0,BA139,0)</f>
        <v>22.645280252143294</v>
      </c>
      <c r="BC138" s="42">
        <f t="shared" ref="BC138" si="965">IF(BB139&gt;0,BB139,0)</f>
        <v>11.322640126071642</v>
      </c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</row>
    <row r="139" spans="1:114" s="2" customFormat="1" ht="15">
      <c r="A139" s="9"/>
      <c r="B139" s="42"/>
      <c r="C139" s="42"/>
      <c r="D139" s="42"/>
      <c r="E139" s="42"/>
      <c r="F139" s="42"/>
      <c r="G139" s="42"/>
      <c r="H139" s="42"/>
      <c r="I139" s="42"/>
      <c r="K139" s="42"/>
      <c r="L139" s="42"/>
      <c r="M139" s="42"/>
      <c r="N139" s="42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133"/>
      <c r="AO139" s="42">
        <f>+AO138-AO140</f>
        <v>158.51696176500312</v>
      </c>
      <c r="AP139" s="42">
        <f t="shared" ref="AP139:BC139" si="966">+AP138-AP140</f>
        <v>147.19432163893146</v>
      </c>
      <c r="AQ139" s="42">
        <f t="shared" si="966"/>
        <v>135.87168151285979</v>
      </c>
      <c r="AR139" s="42">
        <f t="shared" si="966"/>
        <v>124.54904138678815</v>
      </c>
      <c r="AS139" s="42">
        <f t="shared" si="966"/>
        <v>113.2264012607165</v>
      </c>
      <c r="AT139" s="42">
        <f t="shared" si="966"/>
        <v>101.90376113464485</v>
      </c>
      <c r="AU139" s="42">
        <f t="shared" si="966"/>
        <v>90.581121008573206</v>
      </c>
      <c r="AV139" s="42">
        <f t="shared" si="966"/>
        <v>79.258480882501559</v>
      </c>
      <c r="AW139" s="42">
        <f t="shared" si="966"/>
        <v>67.935840756429911</v>
      </c>
      <c r="AX139" s="42">
        <f t="shared" si="966"/>
        <v>56.613200630358257</v>
      </c>
      <c r="AY139" s="42">
        <f t="shared" si="966"/>
        <v>45.290560504286603</v>
      </c>
      <c r="AZ139" s="42">
        <f t="shared" si="966"/>
        <v>33.967920378214949</v>
      </c>
      <c r="BA139" s="42">
        <f t="shared" si="966"/>
        <v>22.645280252143294</v>
      </c>
      <c r="BB139" s="42">
        <f t="shared" si="966"/>
        <v>11.322640126071642</v>
      </c>
      <c r="BC139" s="42">
        <f t="shared" si="966"/>
        <v>0</v>
      </c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</row>
    <row r="140" spans="1:114" s="2" customFormat="1" ht="15">
      <c r="A140" s="9"/>
      <c r="B140" s="42"/>
      <c r="C140" s="42"/>
      <c r="D140" s="42"/>
      <c r="E140" s="42"/>
      <c r="F140" s="42"/>
      <c r="G140" s="42"/>
      <c r="H140" s="42"/>
      <c r="I140" s="42"/>
      <c r="K140" s="42"/>
      <c r="L140" s="42"/>
      <c r="M140" s="42"/>
      <c r="N140" s="42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2">
        <f>IF(AO138&gt;0.1,AO138/$B$8,0)</f>
        <v>11.322640126071652</v>
      </c>
      <c r="AP140" s="42">
        <f>IF(AP138&gt;0.1,AO140,0)</f>
        <v>11.322640126071652</v>
      </c>
      <c r="AQ140" s="42">
        <f t="shared" ref="AQ140" si="967">IF(AQ138&gt;0.1,AP140,0)</f>
        <v>11.322640126071652</v>
      </c>
      <c r="AR140" s="42">
        <f t="shared" ref="AR140" si="968">IF(AR138&gt;0.1,AQ140,0)</f>
        <v>11.322640126071652</v>
      </c>
      <c r="AS140" s="42">
        <f t="shared" ref="AS140" si="969">IF(AS138&gt;0.1,AR140,0)</f>
        <v>11.322640126071652</v>
      </c>
      <c r="AT140" s="42">
        <f t="shared" ref="AT140" si="970">IF(AT138&gt;0.1,AS140,0)</f>
        <v>11.322640126071652</v>
      </c>
      <c r="AU140" s="42">
        <f t="shared" ref="AU140" si="971">IF(AU138&gt;0.1,AT140,0)</f>
        <v>11.322640126071652</v>
      </c>
      <c r="AV140" s="42">
        <f t="shared" ref="AV140" si="972">IF(AV138&gt;0.1,AU140,0)</f>
        <v>11.322640126071652</v>
      </c>
      <c r="AW140" s="42">
        <f t="shared" ref="AW140" si="973">IF(AW138&gt;0.1,AV140,0)</f>
        <v>11.322640126071652</v>
      </c>
      <c r="AX140" s="42">
        <f t="shared" ref="AX140" si="974">IF(AX138&gt;0.1,AW140,0)</f>
        <v>11.322640126071652</v>
      </c>
      <c r="AY140" s="42">
        <f t="shared" ref="AY140" si="975">IF(AY138&gt;0.1,AX140,0)</f>
        <v>11.322640126071652</v>
      </c>
      <c r="AZ140" s="42">
        <f t="shared" ref="AZ140" si="976">IF(AZ138&gt;0.1,AY140,0)</f>
        <v>11.322640126071652</v>
      </c>
      <c r="BA140" s="42">
        <f t="shared" ref="BA140" si="977">IF(BA138&gt;0.1,AZ140,0)</f>
        <v>11.322640126071652</v>
      </c>
      <c r="BB140" s="42">
        <f t="shared" ref="BB140" si="978">IF(BB138&gt;0.1,BA140,0)</f>
        <v>11.322640126071652</v>
      </c>
      <c r="BC140" s="42">
        <f t="shared" ref="BC140" si="979">IF(BC138&gt;0.1,BB140,0)</f>
        <v>11.322640126071652</v>
      </c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</row>
    <row r="141" spans="1:114" s="2" customFormat="1" ht="15">
      <c r="A141" s="9" t="s">
        <v>202</v>
      </c>
      <c r="B141" s="42"/>
      <c r="C141" s="42"/>
      <c r="D141" s="42"/>
      <c r="E141" s="42"/>
      <c r="F141" s="42"/>
      <c r="G141" s="42"/>
      <c r="H141" s="42"/>
      <c r="I141" s="42"/>
      <c r="K141" s="42"/>
      <c r="L141" s="42"/>
      <c r="M141" s="42"/>
      <c r="N141" s="42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2">
        <f>'Med LF - portfolio costs'!AP$10*AO$21</f>
        <v>173.23639392889629</v>
      </c>
      <c r="AQ141" s="42">
        <f t="shared" ref="AQ141" si="980">IF(AP142&gt;0,AP142,0)</f>
        <v>161.68730100030319</v>
      </c>
      <c r="AR141" s="42">
        <f t="shared" ref="AR141" si="981">IF(AQ142&gt;0,AQ142,0)</f>
        <v>150.1382080717101</v>
      </c>
      <c r="AS141" s="42">
        <f t="shared" ref="AS141" si="982">IF(AR142&gt;0,AR142,0)</f>
        <v>138.589115143117</v>
      </c>
      <c r="AT141" s="42">
        <f t="shared" ref="AT141" si="983">IF(AS142&gt;0,AS142,0)</f>
        <v>127.04002221452392</v>
      </c>
      <c r="AU141" s="42">
        <f t="shared" ref="AU141" si="984">IF(AT142&gt;0,AT142,0)</f>
        <v>115.49092928593083</v>
      </c>
      <c r="AV141" s="42">
        <f t="shared" ref="AV141" si="985">IF(AU142&gt;0,AU142,0)</f>
        <v>103.94183635733775</v>
      </c>
      <c r="AW141" s="42">
        <f t="shared" ref="AW141" si="986">IF(AV142&gt;0,AV142,0)</f>
        <v>92.392743428744666</v>
      </c>
      <c r="AX141" s="42">
        <f t="shared" ref="AX141" si="987">IF(AW142&gt;0,AW142,0)</f>
        <v>80.843650500151583</v>
      </c>
      <c r="AY141" s="42">
        <f t="shared" ref="AY141" si="988">IF(AX142&gt;0,AX142,0)</f>
        <v>69.294557571558499</v>
      </c>
      <c r="AZ141" s="42">
        <f t="shared" ref="AZ141" si="989">IF(AY142&gt;0,AY142,0)</f>
        <v>57.745464642965416</v>
      </c>
      <c r="BA141" s="42">
        <f t="shared" ref="BA141" si="990">IF(AZ142&gt;0,AZ142,0)</f>
        <v>46.196371714372333</v>
      </c>
      <c r="BB141" s="42">
        <f t="shared" ref="BB141" si="991">IF(BA142&gt;0,BA142,0)</f>
        <v>34.64727878577925</v>
      </c>
      <c r="BC141" s="42">
        <f t="shared" ref="BC141" si="992">IF(BB142&gt;0,BB142,0)</f>
        <v>23.098185857186163</v>
      </c>
      <c r="BD141" s="42">
        <f t="shared" ref="BD141" si="993">IF(BC142&gt;0,BC142,0)</f>
        <v>11.549092928593076</v>
      </c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</row>
    <row r="142" spans="1:114" s="2" customFormat="1" ht="15">
      <c r="B142" s="42"/>
      <c r="C142" s="42"/>
      <c r="D142" s="42"/>
      <c r="E142" s="42"/>
      <c r="F142" s="42"/>
      <c r="G142" s="42"/>
      <c r="H142" s="42"/>
      <c r="I142" s="42"/>
      <c r="K142" s="42"/>
      <c r="L142" s="42"/>
      <c r="M142" s="42"/>
      <c r="N142" s="42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133"/>
      <c r="AP142" s="42">
        <f>+AP141-AP143</f>
        <v>161.68730100030319</v>
      </c>
      <c r="AQ142" s="42">
        <f t="shared" ref="AQ142:BD142" si="994">+AQ141-AQ143</f>
        <v>150.1382080717101</v>
      </c>
      <c r="AR142" s="42">
        <f t="shared" si="994"/>
        <v>138.589115143117</v>
      </c>
      <c r="AS142" s="42">
        <f t="shared" si="994"/>
        <v>127.04002221452392</v>
      </c>
      <c r="AT142" s="42">
        <f t="shared" si="994"/>
        <v>115.49092928593083</v>
      </c>
      <c r="AU142" s="42">
        <f t="shared" si="994"/>
        <v>103.94183635733775</v>
      </c>
      <c r="AV142" s="42">
        <f t="shared" si="994"/>
        <v>92.392743428744666</v>
      </c>
      <c r="AW142" s="42">
        <f t="shared" si="994"/>
        <v>80.843650500151583</v>
      </c>
      <c r="AX142" s="42">
        <f t="shared" si="994"/>
        <v>69.294557571558499</v>
      </c>
      <c r="AY142" s="42">
        <f t="shared" si="994"/>
        <v>57.745464642965416</v>
      </c>
      <c r="AZ142" s="42">
        <f t="shared" si="994"/>
        <v>46.196371714372333</v>
      </c>
      <c r="BA142" s="42">
        <f t="shared" si="994"/>
        <v>34.64727878577925</v>
      </c>
      <c r="BB142" s="42">
        <f t="shared" si="994"/>
        <v>23.098185857186163</v>
      </c>
      <c r="BC142" s="42">
        <f t="shared" si="994"/>
        <v>11.549092928593076</v>
      </c>
      <c r="BD142" s="42">
        <f t="shared" si="994"/>
        <v>0</v>
      </c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</row>
    <row r="143" spans="1:114" s="2" customFormat="1" ht="15">
      <c r="A143" s="9"/>
      <c r="B143" s="42"/>
      <c r="C143" s="42"/>
      <c r="D143" s="42"/>
      <c r="E143" s="42"/>
      <c r="F143" s="42"/>
      <c r="G143" s="42"/>
      <c r="H143" s="42"/>
      <c r="I143" s="42"/>
      <c r="K143" s="42"/>
      <c r="L143" s="42"/>
      <c r="M143" s="42"/>
      <c r="N143" s="42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2">
        <f>IF(AP141&gt;0.1,AP141/$B$8,0)</f>
        <v>11.549092928593087</v>
      </c>
      <c r="AQ143" s="42">
        <f>IF(AQ141&gt;0.1,AP143,0)</f>
        <v>11.549092928593087</v>
      </c>
      <c r="AR143" s="42">
        <f t="shared" ref="AR143" si="995">IF(AR141&gt;0.1,AQ143,0)</f>
        <v>11.549092928593087</v>
      </c>
      <c r="AS143" s="42">
        <f t="shared" ref="AS143" si="996">IF(AS141&gt;0.1,AR143,0)</f>
        <v>11.549092928593087</v>
      </c>
      <c r="AT143" s="42">
        <f t="shared" ref="AT143" si="997">IF(AT141&gt;0.1,AS143,0)</f>
        <v>11.549092928593087</v>
      </c>
      <c r="AU143" s="42">
        <f t="shared" ref="AU143" si="998">IF(AU141&gt;0.1,AT143,0)</f>
        <v>11.549092928593087</v>
      </c>
      <c r="AV143" s="42">
        <f t="shared" ref="AV143" si="999">IF(AV141&gt;0.1,AU143,0)</f>
        <v>11.549092928593087</v>
      </c>
      <c r="AW143" s="42">
        <f t="shared" ref="AW143" si="1000">IF(AW141&gt;0.1,AV143,0)</f>
        <v>11.549092928593087</v>
      </c>
      <c r="AX143" s="42">
        <f t="shared" ref="AX143" si="1001">IF(AX141&gt;0.1,AW143,0)</f>
        <v>11.549092928593087</v>
      </c>
      <c r="AY143" s="42">
        <f t="shared" ref="AY143" si="1002">IF(AY141&gt;0.1,AX143,0)</f>
        <v>11.549092928593087</v>
      </c>
      <c r="AZ143" s="42">
        <f t="shared" ref="AZ143" si="1003">IF(AZ141&gt;0.1,AY143,0)</f>
        <v>11.549092928593087</v>
      </c>
      <c r="BA143" s="42">
        <f t="shared" ref="BA143" si="1004">IF(BA141&gt;0.1,AZ143,0)</f>
        <v>11.549092928593087</v>
      </c>
      <c r="BB143" s="42">
        <f t="shared" ref="BB143" si="1005">IF(BB141&gt;0.1,BA143,0)</f>
        <v>11.549092928593087</v>
      </c>
      <c r="BC143" s="42">
        <f t="shared" ref="BC143" si="1006">IF(BC141&gt;0.1,BB143,0)</f>
        <v>11.549092928593087</v>
      </c>
      <c r="BD143" s="42">
        <f t="shared" ref="BD143" si="1007">IF(BD141&gt;0.1,BC143,0)</f>
        <v>11.549092928593087</v>
      </c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</row>
    <row r="144" spans="1:114" s="2" customFormat="1" ht="15">
      <c r="A144" s="9" t="s">
        <v>203</v>
      </c>
      <c r="B144" s="42"/>
      <c r="C144" s="42"/>
      <c r="D144" s="42"/>
      <c r="E144" s="42"/>
      <c r="F144" s="42"/>
      <c r="G144" s="42"/>
      <c r="H144" s="42"/>
      <c r="I144" s="42"/>
      <c r="K144" s="42"/>
      <c r="L144" s="42"/>
      <c r="M144" s="42"/>
      <c r="N144" s="42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2">
        <f>'Med LF - portfolio costs'!AQ$10*AP$21</f>
        <v>176.70112180747424</v>
      </c>
      <c r="AR144" s="42">
        <f t="shared" ref="AR144" si="1008">IF(AQ145&gt;0,AQ145,0)</f>
        <v>164.92104702030929</v>
      </c>
      <c r="AS144" s="42">
        <f t="shared" ref="AS144" si="1009">IF(AR145&gt;0,AR145,0)</f>
        <v>153.14097223314434</v>
      </c>
      <c r="AT144" s="42">
        <f t="shared" ref="AT144" si="1010">IF(AS145&gt;0,AS145,0)</f>
        <v>141.36089744597939</v>
      </c>
      <c r="AU144" s="42">
        <f t="shared" ref="AU144" si="1011">IF(AT145&gt;0,AT145,0)</f>
        <v>129.58082265881444</v>
      </c>
      <c r="AV144" s="42">
        <f t="shared" ref="AV144" si="1012">IF(AU145&gt;0,AU145,0)</f>
        <v>117.80074787164949</v>
      </c>
      <c r="AW144" s="42">
        <f t="shared" ref="AW144" si="1013">IF(AV145&gt;0,AV145,0)</f>
        <v>106.02067308448454</v>
      </c>
      <c r="AX144" s="42">
        <f t="shared" ref="AX144" si="1014">IF(AW145&gt;0,AW145,0)</f>
        <v>94.240598297319593</v>
      </c>
      <c r="AY144" s="42">
        <f t="shared" ref="AY144" si="1015">IF(AX145&gt;0,AX145,0)</f>
        <v>82.460523510154644</v>
      </c>
      <c r="AZ144" s="42">
        <f t="shared" ref="AZ144" si="1016">IF(AY145&gt;0,AY145,0)</f>
        <v>70.680448722989695</v>
      </c>
      <c r="BA144" s="42">
        <f t="shared" ref="BA144" si="1017">IF(AZ145&gt;0,AZ145,0)</f>
        <v>58.900373935824746</v>
      </c>
      <c r="BB144" s="42">
        <f t="shared" ref="BB144" si="1018">IF(BA145&gt;0,BA145,0)</f>
        <v>47.120299148659797</v>
      </c>
      <c r="BC144" s="42">
        <f t="shared" ref="BC144" si="1019">IF(BB145&gt;0,BB145,0)</f>
        <v>35.340224361494847</v>
      </c>
      <c r="BD144" s="42">
        <f t="shared" ref="BD144" si="1020">IF(BC145&gt;0,BC145,0)</f>
        <v>23.560149574329898</v>
      </c>
      <c r="BE144" s="42">
        <f t="shared" ref="BE144" si="1021">IF(BD145&gt;0,BD145,0)</f>
        <v>11.780074787164949</v>
      </c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</row>
    <row r="145" spans="1:114" s="2" customFormat="1" ht="15">
      <c r="A145" s="9"/>
      <c r="B145" s="42"/>
      <c r="C145" s="42"/>
      <c r="D145" s="42"/>
      <c r="E145" s="42"/>
      <c r="F145" s="42"/>
      <c r="G145" s="42"/>
      <c r="H145" s="42"/>
      <c r="I145" s="42"/>
      <c r="K145" s="42"/>
      <c r="L145" s="42"/>
      <c r="M145" s="42"/>
      <c r="N145" s="42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133"/>
      <c r="AQ145" s="42">
        <f>+AQ144-AQ146</f>
        <v>164.92104702030929</v>
      </c>
      <c r="AR145" s="42">
        <f t="shared" ref="AR145:BE145" si="1022">+AR144-AR146</f>
        <v>153.14097223314434</v>
      </c>
      <c r="AS145" s="42">
        <f t="shared" si="1022"/>
        <v>141.36089744597939</v>
      </c>
      <c r="AT145" s="42">
        <f t="shared" si="1022"/>
        <v>129.58082265881444</v>
      </c>
      <c r="AU145" s="42">
        <f t="shared" si="1022"/>
        <v>117.80074787164949</v>
      </c>
      <c r="AV145" s="42">
        <f t="shared" si="1022"/>
        <v>106.02067308448454</v>
      </c>
      <c r="AW145" s="42">
        <f t="shared" si="1022"/>
        <v>94.240598297319593</v>
      </c>
      <c r="AX145" s="42">
        <f t="shared" si="1022"/>
        <v>82.460523510154644</v>
      </c>
      <c r="AY145" s="42">
        <f t="shared" si="1022"/>
        <v>70.680448722989695</v>
      </c>
      <c r="AZ145" s="42">
        <f t="shared" si="1022"/>
        <v>58.900373935824746</v>
      </c>
      <c r="BA145" s="42">
        <f t="shared" si="1022"/>
        <v>47.120299148659797</v>
      </c>
      <c r="BB145" s="42">
        <f t="shared" si="1022"/>
        <v>35.340224361494847</v>
      </c>
      <c r="BC145" s="42">
        <f t="shared" si="1022"/>
        <v>23.560149574329898</v>
      </c>
      <c r="BD145" s="42">
        <f t="shared" si="1022"/>
        <v>11.780074787164949</v>
      </c>
      <c r="BE145" s="42">
        <f t="shared" si="1022"/>
        <v>0</v>
      </c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</row>
    <row r="146" spans="1:114" s="2" customFormat="1" ht="15">
      <c r="A146" s="9"/>
      <c r="B146" s="42"/>
      <c r="C146" s="42"/>
      <c r="D146" s="42"/>
      <c r="E146" s="42"/>
      <c r="F146" s="42"/>
      <c r="G146" s="42"/>
      <c r="H146" s="42"/>
      <c r="I146" s="42"/>
      <c r="K146" s="42"/>
      <c r="L146" s="42"/>
      <c r="M146" s="42"/>
      <c r="N146" s="42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2">
        <f>IF(AQ144&gt;0.1,AQ144/$B$8,0)</f>
        <v>11.780074787164949</v>
      </c>
      <c r="AR146" s="42">
        <f>IF(AR144&gt;0.1,AQ146,0)</f>
        <v>11.780074787164949</v>
      </c>
      <c r="AS146" s="42">
        <f t="shared" ref="AS146" si="1023">IF(AS144&gt;0.1,AR146,0)</f>
        <v>11.780074787164949</v>
      </c>
      <c r="AT146" s="42">
        <f t="shared" ref="AT146" si="1024">IF(AT144&gt;0.1,AS146,0)</f>
        <v>11.780074787164949</v>
      </c>
      <c r="AU146" s="42">
        <f t="shared" ref="AU146" si="1025">IF(AU144&gt;0.1,AT146,0)</f>
        <v>11.780074787164949</v>
      </c>
      <c r="AV146" s="42">
        <f t="shared" ref="AV146" si="1026">IF(AV144&gt;0.1,AU146,0)</f>
        <v>11.780074787164949</v>
      </c>
      <c r="AW146" s="42">
        <f t="shared" ref="AW146" si="1027">IF(AW144&gt;0.1,AV146,0)</f>
        <v>11.780074787164949</v>
      </c>
      <c r="AX146" s="42">
        <f t="shared" ref="AX146" si="1028">IF(AX144&gt;0.1,AW146,0)</f>
        <v>11.780074787164949</v>
      </c>
      <c r="AY146" s="42">
        <f t="shared" ref="AY146" si="1029">IF(AY144&gt;0.1,AX146,0)</f>
        <v>11.780074787164949</v>
      </c>
      <c r="AZ146" s="42">
        <f t="shared" ref="AZ146" si="1030">IF(AZ144&gt;0.1,AY146,0)</f>
        <v>11.780074787164949</v>
      </c>
      <c r="BA146" s="42">
        <f t="shared" ref="BA146" si="1031">IF(BA144&gt;0.1,AZ146,0)</f>
        <v>11.780074787164949</v>
      </c>
      <c r="BB146" s="42">
        <f t="shared" ref="BB146" si="1032">IF(BB144&gt;0.1,BA146,0)</f>
        <v>11.780074787164949</v>
      </c>
      <c r="BC146" s="42">
        <f t="shared" ref="BC146" si="1033">IF(BC144&gt;0.1,BB146,0)</f>
        <v>11.780074787164949</v>
      </c>
      <c r="BD146" s="42">
        <f t="shared" ref="BD146" si="1034">IF(BD144&gt;0.1,BC146,0)</f>
        <v>11.780074787164949</v>
      </c>
      <c r="BE146" s="42">
        <f t="shared" ref="BE146" si="1035">IF(BE144&gt;0.1,BD146,0)</f>
        <v>11.780074787164949</v>
      </c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</row>
    <row r="147" spans="1:114" s="2" customFormat="1" ht="15">
      <c r="A147" s="9" t="s">
        <v>204</v>
      </c>
      <c r="B147" s="42"/>
      <c r="C147" s="42"/>
      <c r="D147" s="42"/>
      <c r="E147" s="42"/>
      <c r="F147" s="42"/>
      <c r="G147" s="42"/>
      <c r="H147" s="42"/>
      <c r="I147" s="42"/>
      <c r="K147" s="42"/>
      <c r="L147" s="42"/>
      <c r="M147" s="42"/>
      <c r="N147" s="42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2">
        <f>'Med LF - portfolio costs'!AR$10*AQ$21</f>
        <v>180.23514424362369</v>
      </c>
      <c r="AS147" s="42">
        <f t="shared" ref="AS147" si="1036">IF(AR148&gt;0,AR148,0)</f>
        <v>168.21946796071543</v>
      </c>
      <c r="AT147" s="42">
        <f t="shared" ref="AT147" si="1037">IF(AS148&gt;0,AS148,0)</f>
        <v>156.20379167780717</v>
      </c>
      <c r="AU147" s="42">
        <f t="shared" ref="AU147" si="1038">IF(AT148&gt;0,AT148,0)</f>
        <v>144.18811539489892</v>
      </c>
      <c r="AV147" s="42">
        <f t="shared" ref="AV147" si="1039">IF(AU148&gt;0,AU148,0)</f>
        <v>132.17243911199066</v>
      </c>
      <c r="AW147" s="42">
        <f t="shared" ref="AW147" si="1040">IF(AV148&gt;0,AV148,0)</f>
        <v>120.15676282908241</v>
      </c>
      <c r="AX147" s="42">
        <f t="shared" ref="AX147" si="1041">IF(AW148&gt;0,AW148,0)</f>
        <v>108.14108654617417</v>
      </c>
      <c r="AY147" s="42">
        <f t="shared" ref="AY147" si="1042">IF(AX148&gt;0,AX148,0)</f>
        <v>96.12541026326592</v>
      </c>
      <c r="AZ147" s="42">
        <f t="shared" ref="AZ147" si="1043">IF(AY148&gt;0,AY148,0)</f>
        <v>84.109733980357674</v>
      </c>
      <c r="BA147" s="42">
        <f t="shared" ref="BA147" si="1044">IF(AZ148&gt;0,AZ148,0)</f>
        <v>72.094057697449429</v>
      </c>
      <c r="BB147" s="42">
        <f t="shared" ref="BB147" si="1045">IF(BA148&gt;0,BA148,0)</f>
        <v>60.078381414541184</v>
      </c>
      <c r="BC147" s="42">
        <f t="shared" ref="BC147" si="1046">IF(BB148&gt;0,BB148,0)</f>
        <v>48.062705131632939</v>
      </c>
      <c r="BD147" s="42">
        <f t="shared" ref="BD147" si="1047">IF(BC148&gt;0,BC148,0)</f>
        <v>36.047028848724693</v>
      </c>
      <c r="BE147" s="42">
        <f t="shared" ref="BE147" si="1048">IF(BD148&gt;0,BD148,0)</f>
        <v>24.031352565816448</v>
      </c>
      <c r="BF147" s="42">
        <f t="shared" ref="BF147" si="1049">IF(BE148&gt;0,BE148,0)</f>
        <v>12.015676282908201</v>
      </c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</row>
    <row r="148" spans="1:114" s="2" customFormat="1" ht="15">
      <c r="B148" s="42"/>
      <c r="C148" s="42"/>
      <c r="D148" s="42"/>
      <c r="E148" s="42"/>
      <c r="F148" s="42"/>
      <c r="G148" s="42"/>
      <c r="H148" s="42"/>
      <c r="I148" s="42"/>
      <c r="K148" s="42"/>
      <c r="L148" s="42"/>
      <c r="M148" s="42"/>
      <c r="N148" s="42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133"/>
      <c r="AR148" s="42">
        <f>+AR147-AR149</f>
        <v>168.21946796071543</v>
      </c>
      <c r="AS148" s="42">
        <f t="shared" ref="AS148:BF148" si="1050">+AS147-AS149</f>
        <v>156.20379167780717</v>
      </c>
      <c r="AT148" s="42">
        <f t="shared" si="1050"/>
        <v>144.18811539489892</v>
      </c>
      <c r="AU148" s="42">
        <f t="shared" si="1050"/>
        <v>132.17243911199066</v>
      </c>
      <c r="AV148" s="42">
        <f t="shared" si="1050"/>
        <v>120.15676282908241</v>
      </c>
      <c r="AW148" s="42">
        <f t="shared" si="1050"/>
        <v>108.14108654617417</v>
      </c>
      <c r="AX148" s="42">
        <f t="shared" si="1050"/>
        <v>96.12541026326592</v>
      </c>
      <c r="AY148" s="42">
        <f t="shared" si="1050"/>
        <v>84.109733980357674</v>
      </c>
      <c r="AZ148" s="42">
        <f t="shared" si="1050"/>
        <v>72.094057697449429</v>
      </c>
      <c r="BA148" s="42">
        <f t="shared" si="1050"/>
        <v>60.078381414541184</v>
      </c>
      <c r="BB148" s="42">
        <f t="shared" si="1050"/>
        <v>48.062705131632939</v>
      </c>
      <c r="BC148" s="42">
        <f t="shared" si="1050"/>
        <v>36.047028848724693</v>
      </c>
      <c r="BD148" s="42">
        <f t="shared" si="1050"/>
        <v>24.031352565816448</v>
      </c>
      <c r="BE148" s="42">
        <f t="shared" si="1050"/>
        <v>12.015676282908201</v>
      </c>
      <c r="BF148" s="42">
        <f t="shared" si="1050"/>
        <v>-4.6185277824406512E-14</v>
      </c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</row>
    <row r="149" spans="1:114" s="2" customFormat="1" ht="15">
      <c r="A149" s="9"/>
      <c r="B149" s="42"/>
      <c r="C149" s="42"/>
      <c r="D149" s="42"/>
      <c r="E149" s="42"/>
      <c r="F149" s="42"/>
      <c r="G149" s="42"/>
      <c r="H149" s="42"/>
      <c r="I149" s="42"/>
      <c r="K149" s="42"/>
      <c r="L149" s="42"/>
      <c r="M149" s="42"/>
      <c r="N149" s="42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2">
        <f>IF(AR147&gt;0.1,AR147/$B$8,0)</f>
        <v>12.015676282908247</v>
      </c>
      <c r="AS149" s="42">
        <f>IF(AS147&gt;0.1,AR149,0)</f>
        <v>12.015676282908247</v>
      </c>
      <c r="AT149" s="42">
        <f t="shared" ref="AT149" si="1051">IF(AT147&gt;0.1,AS149,0)</f>
        <v>12.015676282908247</v>
      </c>
      <c r="AU149" s="42">
        <f t="shared" ref="AU149" si="1052">IF(AU147&gt;0.1,AT149,0)</f>
        <v>12.015676282908247</v>
      </c>
      <c r="AV149" s="42">
        <f t="shared" ref="AV149" si="1053">IF(AV147&gt;0.1,AU149,0)</f>
        <v>12.015676282908247</v>
      </c>
      <c r="AW149" s="42">
        <f t="shared" ref="AW149" si="1054">IF(AW147&gt;0.1,AV149,0)</f>
        <v>12.015676282908247</v>
      </c>
      <c r="AX149" s="42">
        <f t="shared" ref="AX149" si="1055">IF(AX147&gt;0.1,AW149,0)</f>
        <v>12.015676282908247</v>
      </c>
      <c r="AY149" s="42">
        <f t="shared" ref="AY149" si="1056">IF(AY147&gt;0.1,AX149,0)</f>
        <v>12.015676282908247</v>
      </c>
      <c r="AZ149" s="42">
        <f t="shared" ref="AZ149" si="1057">IF(AZ147&gt;0.1,AY149,0)</f>
        <v>12.015676282908247</v>
      </c>
      <c r="BA149" s="42">
        <f t="shared" ref="BA149" si="1058">IF(BA147&gt;0.1,AZ149,0)</f>
        <v>12.015676282908247</v>
      </c>
      <c r="BB149" s="42">
        <f t="shared" ref="BB149" si="1059">IF(BB147&gt;0.1,BA149,0)</f>
        <v>12.015676282908247</v>
      </c>
      <c r="BC149" s="42">
        <f t="shared" ref="BC149" si="1060">IF(BC147&gt;0.1,BB149,0)</f>
        <v>12.015676282908247</v>
      </c>
      <c r="BD149" s="42">
        <f t="shared" ref="BD149" si="1061">IF(BD147&gt;0.1,BC149,0)</f>
        <v>12.015676282908247</v>
      </c>
      <c r="BE149" s="42">
        <f t="shared" ref="BE149" si="1062">IF(BE147&gt;0.1,BD149,0)</f>
        <v>12.015676282908247</v>
      </c>
      <c r="BF149" s="42">
        <f t="shared" ref="BF149" si="1063">IF(BF147&gt;0.1,BE149,0)</f>
        <v>12.015676282908247</v>
      </c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</row>
    <row r="150" spans="1:114" s="2" customFormat="1" ht="15">
      <c r="A150" s="9" t="s">
        <v>205</v>
      </c>
      <c r="B150" s="42"/>
      <c r="C150" s="42"/>
      <c r="D150" s="42"/>
      <c r="E150" s="42"/>
      <c r="F150" s="42"/>
      <c r="G150" s="42"/>
      <c r="H150" s="42"/>
      <c r="I150" s="42"/>
      <c r="K150" s="42"/>
      <c r="L150" s="42"/>
      <c r="M150" s="42"/>
      <c r="N150" s="42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2">
        <f>'Med LF - portfolio costs'!AS$10*AR$21</f>
        <v>183.83984712849616</v>
      </c>
      <c r="AT150" s="42">
        <f t="shared" ref="AT150" si="1064">IF(AS151&gt;0,AS151,0)</f>
        <v>171.58385731992976</v>
      </c>
      <c r="AU150" s="42">
        <f t="shared" ref="AU150" si="1065">IF(AT151&gt;0,AT151,0)</f>
        <v>159.32786751136337</v>
      </c>
      <c r="AV150" s="42">
        <f t="shared" ref="AV150" si="1066">IF(AU151&gt;0,AU151,0)</f>
        <v>147.07187770279697</v>
      </c>
      <c r="AW150" s="42">
        <f t="shared" ref="AW150" si="1067">IF(AV151&gt;0,AV151,0)</f>
        <v>134.81588789423057</v>
      </c>
      <c r="AX150" s="42">
        <f t="shared" ref="AX150" si="1068">IF(AW151&gt;0,AW151,0)</f>
        <v>122.55989808566416</v>
      </c>
      <c r="AY150" s="42">
        <f t="shared" ref="AY150" si="1069">IF(AX151&gt;0,AX151,0)</f>
        <v>110.30390827709775</v>
      </c>
      <c r="AZ150" s="42">
        <f t="shared" ref="AZ150" si="1070">IF(AY151&gt;0,AY151,0)</f>
        <v>98.047918468531336</v>
      </c>
      <c r="BA150" s="42">
        <f t="shared" ref="BA150" si="1071">IF(AZ151&gt;0,AZ151,0)</f>
        <v>85.791928659964924</v>
      </c>
      <c r="BB150" s="42">
        <f t="shared" ref="BB150" si="1072">IF(BA151&gt;0,BA151,0)</f>
        <v>73.535938851398512</v>
      </c>
      <c r="BC150" s="42">
        <f t="shared" ref="BC150" si="1073">IF(BB151&gt;0,BB151,0)</f>
        <v>61.279949042832101</v>
      </c>
      <c r="BD150" s="42">
        <f t="shared" ref="BD150" si="1074">IF(BC151&gt;0,BC151,0)</f>
        <v>49.023959234265689</v>
      </c>
      <c r="BE150" s="42">
        <f t="shared" ref="BE150" si="1075">IF(BD151&gt;0,BD151,0)</f>
        <v>36.767969425699278</v>
      </c>
      <c r="BF150" s="42">
        <f t="shared" ref="BF150" si="1076">IF(BE151&gt;0,BE151,0)</f>
        <v>24.511979617132866</v>
      </c>
      <c r="BG150" s="42">
        <f t="shared" ref="BG150" si="1077">IF(BF151&gt;0,BF151,0)</f>
        <v>12.255989808566456</v>
      </c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</row>
    <row r="151" spans="1:114" s="2" customFormat="1" ht="15">
      <c r="A151" s="9"/>
      <c r="B151" s="42"/>
      <c r="C151" s="42"/>
      <c r="D151" s="42"/>
      <c r="E151" s="42"/>
      <c r="F151" s="42"/>
      <c r="G151" s="42"/>
      <c r="H151" s="42"/>
      <c r="I151" s="42"/>
      <c r="K151" s="42"/>
      <c r="L151" s="42"/>
      <c r="M151" s="42"/>
      <c r="N151" s="42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133"/>
      <c r="AS151" s="42">
        <f>+AS150-AS152</f>
        <v>171.58385731992976</v>
      </c>
      <c r="AT151" s="42">
        <f t="shared" ref="AT151:BG151" si="1078">+AT150-AT152</f>
        <v>159.32786751136337</v>
      </c>
      <c r="AU151" s="42">
        <f t="shared" si="1078"/>
        <v>147.07187770279697</v>
      </c>
      <c r="AV151" s="42">
        <f t="shared" si="1078"/>
        <v>134.81588789423057</v>
      </c>
      <c r="AW151" s="42">
        <f t="shared" si="1078"/>
        <v>122.55989808566416</v>
      </c>
      <c r="AX151" s="42">
        <f t="shared" si="1078"/>
        <v>110.30390827709775</v>
      </c>
      <c r="AY151" s="42">
        <f t="shared" si="1078"/>
        <v>98.047918468531336</v>
      </c>
      <c r="AZ151" s="42">
        <f t="shared" si="1078"/>
        <v>85.791928659964924</v>
      </c>
      <c r="BA151" s="42">
        <f t="shared" si="1078"/>
        <v>73.535938851398512</v>
      </c>
      <c r="BB151" s="42">
        <f t="shared" si="1078"/>
        <v>61.279949042832101</v>
      </c>
      <c r="BC151" s="42">
        <f t="shared" si="1078"/>
        <v>49.023959234265689</v>
      </c>
      <c r="BD151" s="42">
        <f t="shared" si="1078"/>
        <v>36.767969425699278</v>
      </c>
      <c r="BE151" s="42">
        <f t="shared" si="1078"/>
        <v>24.511979617132866</v>
      </c>
      <c r="BF151" s="42">
        <f t="shared" si="1078"/>
        <v>12.255989808566456</v>
      </c>
      <c r="BG151" s="42">
        <f t="shared" si="1078"/>
        <v>4.6185277824406512E-14</v>
      </c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</row>
    <row r="152" spans="1:114" s="2" customFormat="1" ht="15">
      <c r="A152" s="9"/>
      <c r="B152" s="42"/>
      <c r="C152" s="42"/>
      <c r="D152" s="42"/>
      <c r="E152" s="42"/>
      <c r="F152" s="42"/>
      <c r="G152" s="42"/>
      <c r="H152" s="42"/>
      <c r="I152" s="42"/>
      <c r="K152" s="42"/>
      <c r="L152" s="42"/>
      <c r="M152" s="42"/>
      <c r="N152" s="42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2">
        <f>IF(AS150&gt;0.1,AS150/$B$8,0)</f>
        <v>12.25598980856641</v>
      </c>
      <c r="AT152" s="42">
        <f>IF(AT150&gt;0.1,AS152,0)</f>
        <v>12.25598980856641</v>
      </c>
      <c r="AU152" s="42">
        <f t="shared" ref="AU152" si="1079">IF(AU150&gt;0.1,AT152,0)</f>
        <v>12.25598980856641</v>
      </c>
      <c r="AV152" s="42">
        <f t="shared" ref="AV152" si="1080">IF(AV150&gt;0.1,AU152,0)</f>
        <v>12.25598980856641</v>
      </c>
      <c r="AW152" s="42">
        <f t="shared" ref="AW152" si="1081">IF(AW150&gt;0.1,AV152,0)</f>
        <v>12.25598980856641</v>
      </c>
      <c r="AX152" s="42">
        <f t="shared" ref="AX152" si="1082">IF(AX150&gt;0.1,AW152,0)</f>
        <v>12.25598980856641</v>
      </c>
      <c r="AY152" s="42">
        <f t="shared" ref="AY152" si="1083">IF(AY150&gt;0.1,AX152,0)</f>
        <v>12.25598980856641</v>
      </c>
      <c r="AZ152" s="42">
        <f t="shared" ref="AZ152" si="1084">IF(AZ150&gt;0.1,AY152,0)</f>
        <v>12.25598980856641</v>
      </c>
      <c r="BA152" s="42">
        <f t="shared" ref="BA152" si="1085">IF(BA150&gt;0.1,AZ152,0)</f>
        <v>12.25598980856641</v>
      </c>
      <c r="BB152" s="42">
        <f t="shared" ref="BB152" si="1086">IF(BB150&gt;0.1,BA152,0)</f>
        <v>12.25598980856641</v>
      </c>
      <c r="BC152" s="42">
        <f t="shared" ref="BC152" si="1087">IF(BC150&gt;0.1,BB152,0)</f>
        <v>12.25598980856641</v>
      </c>
      <c r="BD152" s="42">
        <f t="shared" ref="BD152" si="1088">IF(BD150&gt;0.1,BC152,0)</f>
        <v>12.25598980856641</v>
      </c>
      <c r="BE152" s="42">
        <f t="shared" ref="BE152" si="1089">IF(BE150&gt;0.1,BD152,0)</f>
        <v>12.25598980856641</v>
      </c>
      <c r="BF152" s="42">
        <f t="shared" ref="BF152" si="1090">IF(BF150&gt;0.1,BE152,0)</f>
        <v>12.25598980856641</v>
      </c>
      <c r="BG152" s="42">
        <f t="shared" ref="BG152" si="1091">IF(BG150&gt;0.1,BF152,0)</f>
        <v>12.25598980856641</v>
      </c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</row>
    <row r="153" spans="1:114" s="2" customFormat="1" ht="15">
      <c r="A153" s="9" t="s">
        <v>206</v>
      </c>
      <c r="B153" s="42"/>
      <c r="C153" s="42"/>
      <c r="D153" s="42"/>
      <c r="E153" s="42"/>
      <c r="F153" s="42"/>
      <c r="G153" s="42"/>
      <c r="H153" s="42"/>
      <c r="I153" s="42"/>
      <c r="K153" s="42"/>
      <c r="L153" s="42"/>
      <c r="M153" s="42"/>
      <c r="N153" s="42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2">
        <f>'Med LF - portfolio costs'!AT$10*AS$21</f>
        <v>187.51664407106608</v>
      </c>
      <c r="AU153" s="42">
        <f t="shared" ref="AU153" si="1092">IF(AT154&gt;0,AT154,0)</f>
        <v>175.01553446632835</v>
      </c>
      <c r="AV153" s="42">
        <f t="shared" ref="AV153" si="1093">IF(AU154&gt;0,AU154,0)</f>
        <v>162.51442486159061</v>
      </c>
      <c r="AW153" s="42">
        <f t="shared" ref="AW153" si="1094">IF(AV154&gt;0,AV154,0)</f>
        <v>150.01331525685288</v>
      </c>
      <c r="AX153" s="42">
        <f t="shared" ref="AX153" si="1095">IF(AW154&gt;0,AW154,0)</f>
        <v>137.51220565211514</v>
      </c>
      <c r="AY153" s="42">
        <f t="shared" ref="AY153" si="1096">IF(AX154&gt;0,AX154,0)</f>
        <v>125.01109604737741</v>
      </c>
      <c r="AZ153" s="42">
        <f t="shared" ref="AZ153" si="1097">IF(AY154&gt;0,AY154,0)</f>
        <v>112.50998644263967</v>
      </c>
      <c r="BA153" s="42">
        <f t="shared" ref="BA153" si="1098">IF(AZ154&gt;0,AZ154,0)</f>
        <v>100.00887683790194</v>
      </c>
      <c r="BB153" s="42">
        <f t="shared" ref="BB153" si="1099">IF(BA154&gt;0,BA154,0)</f>
        <v>87.507767233164202</v>
      </c>
      <c r="BC153" s="42">
        <f t="shared" ref="BC153" si="1100">IF(BB154&gt;0,BB154,0)</f>
        <v>75.006657628426467</v>
      </c>
      <c r="BD153" s="42">
        <f t="shared" ref="BD153" si="1101">IF(BC154&gt;0,BC154,0)</f>
        <v>62.505548023688732</v>
      </c>
      <c r="BE153" s="42">
        <f t="shared" ref="BE153" si="1102">IF(BD154&gt;0,BD154,0)</f>
        <v>50.004438418950997</v>
      </c>
      <c r="BF153" s="42">
        <f t="shared" ref="BF153" si="1103">IF(BE154&gt;0,BE154,0)</f>
        <v>37.503328814213262</v>
      </c>
      <c r="BG153" s="42">
        <f t="shared" ref="BG153" si="1104">IF(BF154&gt;0,BF154,0)</f>
        <v>25.002219209475523</v>
      </c>
      <c r="BH153" s="42">
        <f t="shared" ref="BH153" si="1105">IF(BG154&gt;0,BG154,0)</f>
        <v>12.501109604737785</v>
      </c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</row>
    <row r="154" spans="1:114" s="2" customFormat="1" ht="15">
      <c r="B154" s="42"/>
      <c r="C154" s="42"/>
      <c r="D154" s="42"/>
      <c r="E154" s="42"/>
      <c r="F154" s="42"/>
      <c r="G154" s="42"/>
      <c r="H154" s="42"/>
      <c r="I154" s="42"/>
      <c r="K154" s="42"/>
      <c r="L154" s="42"/>
      <c r="M154" s="42"/>
      <c r="N154" s="42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133"/>
      <c r="AT154" s="42">
        <f>+AT153-AT155</f>
        <v>175.01553446632835</v>
      </c>
      <c r="AU154" s="42">
        <f t="shared" ref="AU154:BH154" si="1106">+AU153-AU155</f>
        <v>162.51442486159061</v>
      </c>
      <c r="AV154" s="42">
        <f t="shared" si="1106"/>
        <v>150.01331525685288</v>
      </c>
      <c r="AW154" s="42">
        <f t="shared" si="1106"/>
        <v>137.51220565211514</v>
      </c>
      <c r="AX154" s="42">
        <f t="shared" si="1106"/>
        <v>125.01109604737741</v>
      </c>
      <c r="AY154" s="42">
        <f t="shared" si="1106"/>
        <v>112.50998644263967</v>
      </c>
      <c r="AZ154" s="42">
        <f t="shared" si="1106"/>
        <v>100.00887683790194</v>
      </c>
      <c r="BA154" s="42">
        <f t="shared" si="1106"/>
        <v>87.507767233164202</v>
      </c>
      <c r="BB154" s="42">
        <f t="shared" si="1106"/>
        <v>75.006657628426467</v>
      </c>
      <c r="BC154" s="42">
        <f t="shared" si="1106"/>
        <v>62.505548023688732</v>
      </c>
      <c r="BD154" s="42">
        <f t="shared" si="1106"/>
        <v>50.004438418950997</v>
      </c>
      <c r="BE154" s="42">
        <f t="shared" si="1106"/>
        <v>37.503328814213262</v>
      </c>
      <c r="BF154" s="42">
        <f t="shared" si="1106"/>
        <v>25.002219209475523</v>
      </c>
      <c r="BG154" s="42">
        <f t="shared" si="1106"/>
        <v>12.501109604737785</v>
      </c>
      <c r="BH154" s="42">
        <f t="shared" si="1106"/>
        <v>4.6185277824406512E-14</v>
      </c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</row>
    <row r="155" spans="1:114" s="2" customFormat="1" ht="15">
      <c r="A155" s="9"/>
      <c r="B155" s="42"/>
      <c r="C155" s="42"/>
      <c r="D155" s="42"/>
      <c r="E155" s="42"/>
      <c r="F155" s="42"/>
      <c r="G155" s="42"/>
      <c r="H155" s="42"/>
      <c r="I155" s="42"/>
      <c r="K155" s="42"/>
      <c r="L155" s="42"/>
      <c r="M155" s="42"/>
      <c r="N155" s="42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2">
        <f>IF(AT153&gt;0.1,AT153/$B$8,0)</f>
        <v>12.501109604737739</v>
      </c>
      <c r="AU155" s="42">
        <f>IF(AU153&gt;0.1,AT155,0)</f>
        <v>12.501109604737739</v>
      </c>
      <c r="AV155" s="42">
        <f t="shared" ref="AV155" si="1107">IF(AV153&gt;0.1,AU155,0)</f>
        <v>12.501109604737739</v>
      </c>
      <c r="AW155" s="42">
        <f t="shared" ref="AW155" si="1108">IF(AW153&gt;0.1,AV155,0)</f>
        <v>12.501109604737739</v>
      </c>
      <c r="AX155" s="42">
        <f t="shared" ref="AX155" si="1109">IF(AX153&gt;0.1,AW155,0)</f>
        <v>12.501109604737739</v>
      </c>
      <c r="AY155" s="42">
        <f t="shared" ref="AY155" si="1110">IF(AY153&gt;0.1,AX155,0)</f>
        <v>12.501109604737739</v>
      </c>
      <c r="AZ155" s="42">
        <f t="shared" ref="AZ155" si="1111">IF(AZ153&gt;0.1,AY155,0)</f>
        <v>12.501109604737739</v>
      </c>
      <c r="BA155" s="42">
        <f t="shared" ref="BA155" si="1112">IF(BA153&gt;0.1,AZ155,0)</f>
        <v>12.501109604737739</v>
      </c>
      <c r="BB155" s="42">
        <f t="shared" ref="BB155" si="1113">IF(BB153&gt;0.1,BA155,0)</f>
        <v>12.501109604737739</v>
      </c>
      <c r="BC155" s="42">
        <f t="shared" ref="BC155" si="1114">IF(BC153&gt;0.1,BB155,0)</f>
        <v>12.501109604737739</v>
      </c>
      <c r="BD155" s="42">
        <f t="shared" ref="BD155" si="1115">IF(BD153&gt;0.1,BC155,0)</f>
        <v>12.501109604737739</v>
      </c>
      <c r="BE155" s="42">
        <f t="shared" ref="BE155" si="1116">IF(BE153&gt;0.1,BD155,0)</f>
        <v>12.501109604737739</v>
      </c>
      <c r="BF155" s="42">
        <f t="shared" ref="BF155" si="1117">IF(BF153&gt;0.1,BE155,0)</f>
        <v>12.501109604737739</v>
      </c>
      <c r="BG155" s="42">
        <f t="shared" ref="BG155" si="1118">IF(BG153&gt;0.1,BF155,0)</f>
        <v>12.501109604737739</v>
      </c>
      <c r="BH155" s="42">
        <f t="shared" ref="BH155" si="1119">IF(BH153&gt;0.1,BG155,0)</f>
        <v>12.501109604737739</v>
      </c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</row>
    <row r="156" spans="1:114" s="2" customFormat="1" ht="15">
      <c r="A156" s="9" t="s">
        <v>207</v>
      </c>
      <c r="B156" s="42"/>
      <c r="C156" s="42"/>
      <c r="D156" s="42"/>
      <c r="E156" s="42"/>
      <c r="F156" s="42"/>
      <c r="G156" s="42"/>
      <c r="H156" s="42"/>
      <c r="I156" s="42"/>
      <c r="K156" s="42"/>
      <c r="L156" s="42"/>
      <c r="M156" s="42"/>
      <c r="N156" s="42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2">
        <f>'Med LF - portfolio costs'!AU$10*AT$21</f>
        <v>191.26697695248743</v>
      </c>
      <c r="AV156" s="42">
        <f t="shared" ref="AV156" si="1120">IF(AU157&gt;0,AU157,0)</f>
        <v>178.51584515565494</v>
      </c>
      <c r="AW156" s="42">
        <f t="shared" ref="AW156" si="1121">IF(AV157&gt;0,AV157,0)</f>
        <v>165.76471335882246</v>
      </c>
      <c r="AX156" s="42">
        <f t="shared" ref="AX156" si="1122">IF(AW157&gt;0,AW157,0)</f>
        <v>153.01358156198998</v>
      </c>
      <c r="AY156" s="42">
        <f t="shared" ref="AY156" si="1123">IF(AX157&gt;0,AX157,0)</f>
        <v>140.2624497651575</v>
      </c>
      <c r="AZ156" s="42">
        <f t="shared" ref="AZ156" si="1124">IF(AY157&gt;0,AY157,0)</f>
        <v>127.511317968325</v>
      </c>
      <c r="BA156" s="42">
        <f t="shared" ref="BA156" si="1125">IF(AZ157&gt;0,AZ157,0)</f>
        <v>114.76018617149251</v>
      </c>
      <c r="BB156" s="42">
        <f t="shared" ref="BB156" si="1126">IF(BA157&gt;0,BA157,0)</f>
        <v>102.00905437466001</v>
      </c>
      <c r="BC156" s="42">
        <f t="shared" ref="BC156" si="1127">IF(BB157&gt;0,BB157,0)</f>
        <v>89.257922577827514</v>
      </c>
      <c r="BD156" s="42">
        <f t="shared" ref="BD156" si="1128">IF(BC157&gt;0,BC157,0)</f>
        <v>76.506790780995019</v>
      </c>
      <c r="BE156" s="42">
        <f t="shared" ref="BE156" si="1129">IF(BD157&gt;0,BD157,0)</f>
        <v>63.755658984162523</v>
      </c>
      <c r="BF156" s="42">
        <f t="shared" ref="BF156" si="1130">IF(BE157&gt;0,BE157,0)</f>
        <v>51.004527187330027</v>
      </c>
      <c r="BG156" s="42">
        <f t="shared" ref="BG156" si="1131">IF(BF157&gt;0,BF157,0)</f>
        <v>38.253395390497531</v>
      </c>
      <c r="BH156" s="42">
        <f t="shared" ref="BH156" si="1132">IF(BG157&gt;0,BG157,0)</f>
        <v>25.502263593665035</v>
      </c>
      <c r="BI156" s="42">
        <f t="shared" ref="BI156" si="1133">IF(BH157&gt;0,BH157,0)</f>
        <v>12.75113179683254</v>
      </c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</row>
    <row r="157" spans="1:114" s="2" customFormat="1" ht="15">
      <c r="A157" s="9"/>
      <c r="B157" s="42"/>
      <c r="C157" s="42"/>
      <c r="D157" s="42"/>
      <c r="E157" s="42"/>
      <c r="F157" s="42"/>
      <c r="G157" s="42"/>
      <c r="H157" s="42"/>
      <c r="I157" s="42"/>
      <c r="K157" s="42"/>
      <c r="L157" s="42"/>
      <c r="M157" s="42"/>
      <c r="N157" s="42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133"/>
      <c r="AU157" s="42">
        <f>+AU156-AU158</f>
        <v>178.51584515565494</v>
      </c>
      <c r="AV157" s="42">
        <f t="shared" ref="AV157:BI157" si="1134">+AV156-AV158</f>
        <v>165.76471335882246</v>
      </c>
      <c r="AW157" s="42">
        <f t="shared" si="1134"/>
        <v>153.01358156198998</v>
      </c>
      <c r="AX157" s="42">
        <f t="shared" si="1134"/>
        <v>140.2624497651575</v>
      </c>
      <c r="AY157" s="42">
        <f t="shared" si="1134"/>
        <v>127.511317968325</v>
      </c>
      <c r="AZ157" s="42">
        <f t="shared" si="1134"/>
        <v>114.76018617149251</v>
      </c>
      <c r="BA157" s="42">
        <f t="shared" si="1134"/>
        <v>102.00905437466001</v>
      </c>
      <c r="BB157" s="42">
        <f t="shared" si="1134"/>
        <v>89.257922577827514</v>
      </c>
      <c r="BC157" s="42">
        <f t="shared" si="1134"/>
        <v>76.506790780995019</v>
      </c>
      <c r="BD157" s="42">
        <f t="shared" si="1134"/>
        <v>63.755658984162523</v>
      </c>
      <c r="BE157" s="42">
        <f t="shared" si="1134"/>
        <v>51.004527187330027</v>
      </c>
      <c r="BF157" s="42">
        <f t="shared" si="1134"/>
        <v>38.253395390497531</v>
      </c>
      <c r="BG157" s="42">
        <f t="shared" si="1134"/>
        <v>25.502263593665035</v>
      </c>
      <c r="BH157" s="42">
        <f t="shared" si="1134"/>
        <v>12.75113179683254</v>
      </c>
      <c r="BI157" s="42">
        <f t="shared" si="1134"/>
        <v>4.6185277824406512E-14</v>
      </c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</row>
    <row r="158" spans="1:114" s="2" customFormat="1" ht="15">
      <c r="A158" s="9"/>
      <c r="B158" s="42"/>
      <c r="C158" s="42"/>
      <c r="D158" s="42"/>
      <c r="E158" s="42"/>
      <c r="F158" s="42"/>
      <c r="G158" s="42"/>
      <c r="H158" s="42"/>
      <c r="I158" s="42"/>
      <c r="K158" s="42"/>
      <c r="L158" s="42"/>
      <c r="M158" s="42"/>
      <c r="N158" s="42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2">
        <f>IF(AU156&gt;0.1,AU156/$B$8,0)</f>
        <v>12.751131796832494</v>
      </c>
      <c r="AV158" s="42">
        <f>IF(AV156&gt;0.1,AU158,0)</f>
        <v>12.751131796832494</v>
      </c>
      <c r="AW158" s="42">
        <f t="shared" ref="AW158" si="1135">IF(AW156&gt;0.1,AV158,0)</f>
        <v>12.751131796832494</v>
      </c>
      <c r="AX158" s="42">
        <f t="shared" ref="AX158" si="1136">IF(AX156&gt;0.1,AW158,0)</f>
        <v>12.751131796832494</v>
      </c>
      <c r="AY158" s="42">
        <f t="shared" ref="AY158" si="1137">IF(AY156&gt;0.1,AX158,0)</f>
        <v>12.751131796832494</v>
      </c>
      <c r="AZ158" s="42">
        <f t="shared" ref="AZ158" si="1138">IF(AZ156&gt;0.1,AY158,0)</f>
        <v>12.751131796832494</v>
      </c>
      <c r="BA158" s="42">
        <f t="shared" ref="BA158" si="1139">IF(BA156&gt;0.1,AZ158,0)</f>
        <v>12.751131796832494</v>
      </c>
      <c r="BB158" s="42">
        <f t="shared" ref="BB158" si="1140">IF(BB156&gt;0.1,BA158,0)</f>
        <v>12.751131796832494</v>
      </c>
      <c r="BC158" s="42">
        <f t="shared" ref="BC158" si="1141">IF(BC156&gt;0.1,BB158,0)</f>
        <v>12.751131796832494</v>
      </c>
      <c r="BD158" s="42">
        <f t="shared" ref="BD158" si="1142">IF(BD156&gt;0.1,BC158,0)</f>
        <v>12.751131796832494</v>
      </c>
      <c r="BE158" s="42">
        <f t="shared" ref="BE158" si="1143">IF(BE156&gt;0.1,BD158,0)</f>
        <v>12.751131796832494</v>
      </c>
      <c r="BF158" s="42">
        <f t="shared" ref="BF158" si="1144">IF(BF156&gt;0.1,BE158,0)</f>
        <v>12.751131796832494</v>
      </c>
      <c r="BG158" s="42">
        <f t="shared" ref="BG158" si="1145">IF(BG156&gt;0.1,BF158,0)</f>
        <v>12.751131796832494</v>
      </c>
      <c r="BH158" s="42">
        <f t="shared" ref="BH158" si="1146">IF(BH156&gt;0.1,BG158,0)</f>
        <v>12.751131796832494</v>
      </c>
      <c r="BI158" s="42">
        <f t="shared" ref="BI158" si="1147">IF(BI156&gt;0.1,BH158,0)</f>
        <v>12.751131796832494</v>
      </c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</row>
    <row r="159" spans="1:114" s="2" customFormat="1" ht="15">
      <c r="A159" s="9" t="s">
        <v>208</v>
      </c>
      <c r="B159" s="42"/>
      <c r="C159" s="42"/>
      <c r="D159" s="42"/>
      <c r="E159" s="42"/>
      <c r="F159" s="42"/>
      <c r="G159" s="42"/>
      <c r="H159" s="42"/>
      <c r="I159" s="42"/>
      <c r="K159" s="42"/>
      <c r="L159" s="42"/>
      <c r="M159" s="42"/>
      <c r="N159" s="42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2">
        <f>'Med LF - portfolio costs'!AV$10*AU$21</f>
        <v>195.09231649153719</v>
      </c>
      <c r="AW159" s="42">
        <f t="shared" ref="AW159" si="1148">IF(AV160&gt;0,AV160,0)</f>
        <v>182.08616205876805</v>
      </c>
      <c r="AX159" s="42">
        <f t="shared" ref="AX159" si="1149">IF(AW160&gt;0,AW160,0)</f>
        <v>169.08000762599892</v>
      </c>
      <c r="AY159" s="42">
        <f t="shared" ref="AY159" si="1150">IF(AX160&gt;0,AX160,0)</f>
        <v>156.07385319322978</v>
      </c>
      <c r="AZ159" s="42">
        <f t="shared" ref="AZ159" si="1151">IF(AY160&gt;0,AY160,0)</f>
        <v>143.06769876046064</v>
      </c>
      <c r="BA159" s="42">
        <f t="shared" ref="BA159" si="1152">IF(AZ160&gt;0,AZ160,0)</f>
        <v>130.06154432769151</v>
      </c>
      <c r="BB159" s="42">
        <f t="shared" ref="BB159" si="1153">IF(BA160&gt;0,BA160,0)</f>
        <v>117.05538989492236</v>
      </c>
      <c r="BC159" s="42">
        <f t="shared" ref="BC159" si="1154">IF(BB160&gt;0,BB160,0)</f>
        <v>104.04923546215321</v>
      </c>
      <c r="BD159" s="42">
        <f t="shared" ref="BD159" si="1155">IF(BC160&gt;0,BC160,0)</f>
        <v>91.043081029384055</v>
      </c>
      <c r="BE159" s="42">
        <f t="shared" ref="BE159" si="1156">IF(BD160&gt;0,BD160,0)</f>
        <v>78.036926596614904</v>
      </c>
      <c r="BF159" s="42">
        <f t="shared" ref="BF159" si="1157">IF(BE160&gt;0,BE160,0)</f>
        <v>65.030772163845754</v>
      </c>
      <c r="BG159" s="42">
        <f t="shared" ref="BG159" si="1158">IF(BF160&gt;0,BF160,0)</f>
        <v>52.02461773107661</v>
      </c>
      <c r="BH159" s="42">
        <f t="shared" ref="BH159" si="1159">IF(BG160&gt;0,BG160,0)</f>
        <v>39.018463298307466</v>
      </c>
      <c r="BI159" s="42">
        <f t="shared" ref="BI159" si="1160">IF(BH160&gt;0,BH160,0)</f>
        <v>26.012308865538323</v>
      </c>
      <c r="BJ159" s="42">
        <f t="shared" ref="BJ159" si="1161">IF(BI160&gt;0,BI160,0)</f>
        <v>13.006154432769177</v>
      </c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</row>
    <row r="160" spans="1:114" s="2" customFormat="1" ht="15">
      <c r="B160" s="42"/>
      <c r="C160" s="42"/>
      <c r="D160" s="42"/>
      <c r="E160" s="42"/>
      <c r="F160" s="42"/>
      <c r="G160" s="42"/>
      <c r="H160" s="42"/>
      <c r="I160" s="42"/>
      <c r="K160" s="42"/>
      <c r="L160" s="42"/>
      <c r="M160" s="42"/>
      <c r="N160" s="42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133"/>
      <c r="AV160" s="42">
        <f>+AV159-AV161</f>
        <v>182.08616205876805</v>
      </c>
      <c r="AW160" s="42">
        <f t="shared" ref="AW160:BJ160" si="1162">+AW159-AW161</f>
        <v>169.08000762599892</v>
      </c>
      <c r="AX160" s="42">
        <f t="shared" si="1162"/>
        <v>156.07385319322978</v>
      </c>
      <c r="AY160" s="42">
        <f t="shared" si="1162"/>
        <v>143.06769876046064</v>
      </c>
      <c r="AZ160" s="42">
        <f t="shared" si="1162"/>
        <v>130.06154432769151</v>
      </c>
      <c r="BA160" s="42">
        <f t="shared" si="1162"/>
        <v>117.05538989492236</v>
      </c>
      <c r="BB160" s="42">
        <f t="shared" si="1162"/>
        <v>104.04923546215321</v>
      </c>
      <c r="BC160" s="42">
        <f t="shared" si="1162"/>
        <v>91.043081029384055</v>
      </c>
      <c r="BD160" s="42">
        <f t="shared" si="1162"/>
        <v>78.036926596614904</v>
      </c>
      <c r="BE160" s="42">
        <f t="shared" si="1162"/>
        <v>65.030772163845754</v>
      </c>
      <c r="BF160" s="42">
        <f t="shared" si="1162"/>
        <v>52.02461773107661</v>
      </c>
      <c r="BG160" s="42">
        <f t="shared" si="1162"/>
        <v>39.018463298307466</v>
      </c>
      <c r="BH160" s="42">
        <f t="shared" si="1162"/>
        <v>26.012308865538323</v>
      </c>
      <c r="BI160" s="42">
        <f t="shared" si="1162"/>
        <v>13.006154432769177</v>
      </c>
      <c r="BJ160" s="42">
        <f t="shared" si="1162"/>
        <v>3.1974423109204508E-14</v>
      </c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</row>
    <row r="161" spans="1:114" s="2" customFormat="1" ht="15">
      <c r="A161" s="9"/>
      <c r="B161" s="42"/>
      <c r="C161" s="42"/>
      <c r="D161" s="42"/>
      <c r="E161" s="42"/>
      <c r="F161" s="42"/>
      <c r="G161" s="42"/>
      <c r="H161" s="42"/>
      <c r="I161" s="42"/>
      <c r="K161" s="42"/>
      <c r="L161" s="42"/>
      <c r="M161" s="42"/>
      <c r="N161" s="42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2">
        <f>IF(AV159&gt;0.1,AV159/$B$8,0)</f>
        <v>13.006154432769145</v>
      </c>
      <c r="AW161" s="42">
        <f>IF(AW159&gt;0.1,AV161,0)</f>
        <v>13.006154432769145</v>
      </c>
      <c r="AX161" s="42">
        <f t="shared" ref="AX161" si="1163">IF(AX159&gt;0.1,AW161,0)</f>
        <v>13.006154432769145</v>
      </c>
      <c r="AY161" s="42">
        <f t="shared" ref="AY161" si="1164">IF(AY159&gt;0.1,AX161,0)</f>
        <v>13.006154432769145</v>
      </c>
      <c r="AZ161" s="42">
        <f t="shared" ref="AZ161" si="1165">IF(AZ159&gt;0.1,AY161,0)</f>
        <v>13.006154432769145</v>
      </c>
      <c r="BA161" s="42">
        <f t="shared" ref="BA161" si="1166">IF(BA159&gt;0.1,AZ161,0)</f>
        <v>13.006154432769145</v>
      </c>
      <c r="BB161" s="42">
        <f t="shared" ref="BB161" si="1167">IF(BB159&gt;0.1,BA161,0)</f>
        <v>13.006154432769145</v>
      </c>
      <c r="BC161" s="42">
        <f t="shared" ref="BC161" si="1168">IF(BC159&gt;0.1,BB161,0)</f>
        <v>13.006154432769145</v>
      </c>
      <c r="BD161" s="42">
        <f t="shared" ref="BD161" si="1169">IF(BD159&gt;0.1,BC161,0)</f>
        <v>13.006154432769145</v>
      </c>
      <c r="BE161" s="42">
        <f t="shared" ref="BE161" si="1170">IF(BE159&gt;0.1,BD161,0)</f>
        <v>13.006154432769145</v>
      </c>
      <c r="BF161" s="42">
        <f t="shared" ref="BF161" si="1171">IF(BF159&gt;0.1,BE161,0)</f>
        <v>13.006154432769145</v>
      </c>
      <c r="BG161" s="42">
        <f t="shared" ref="BG161" si="1172">IF(BG159&gt;0.1,BF161,0)</f>
        <v>13.006154432769145</v>
      </c>
      <c r="BH161" s="42">
        <f t="shared" ref="BH161" si="1173">IF(BH159&gt;0.1,BG161,0)</f>
        <v>13.006154432769145</v>
      </c>
      <c r="BI161" s="42">
        <f t="shared" ref="BI161" si="1174">IF(BI159&gt;0.1,BH161,0)</f>
        <v>13.006154432769145</v>
      </c>
      <c r="BJ161" s="42">
        <f t="shared" ref="BJ161" si="1175">IF(BJ159&gt;0.1,BI161,0)</f>
        <v>13.006154432769145</v>
      </c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</row>
    <row r="162" spans="1:114" s="2" customFormat="1" ht="15">
      <c r="A162" s="9" t="s">
        <v>209</v>
      </c>
      <c r="B162" s="42"/>
      <c r="C162" s="42"/>
      <c r="D162" s="42"/>
      <c r="E162" s="42"/>
      <c r="F162" s="42"/>
      <c r="G162" s="42"/>
      <c r="H162" s="42"/>
      <c r="I162" s="42"/>
      <c r="K162" s="42"/>
      <c r="L162" s="42"/>
      <c r="M162" s="42"/>
      <c r="N162" s="42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2">
        <f>'Med LF - portfolio costs'!AW$10*AV$21</f>
        <v>198.99416282136787</v>
      </c>
      <c r="AX162" s="42">
        <f t="shared" ref="AX162" si="1176">IF(AW163&gt;0,AW163,0)</f>
        <v>185.72788529994335</v>
      </c>
      <c r="AY162" s="42">
        <f t="shared" ref="AY162" si="1177">IF(AX163&gt;0,AX163,0)</f>
        <v>172.46160777851884</v>
      </c>
      <c r="AZ162" s="42">
        <f t="shared" ref="AZ162" si="1178">IF(AY163&gt;0,AY163,0)</f>
        <v>159.19533025709433</v>
      </c>
      <c r="BA162" s="42">
        <f t="shared" ref="BA162" si="1179">IF(AZ163&gt;0,AZ163,0)</f>
        <v>145.92905273566981</v>
      </c>
      <c r="BB162" s="42">
        <f t="shared" ref="BB162" si="1180">IF(BA163&gt;0,BA163,0)</f>
        <v>132.6627752142453</v>
      </c>
      <c r="BC162" s="42">
        <f t="shared" ref="BC162" si="1181">IF(BB163&gt;0,BB163,0)</f>
        <v>119.39649769282077</v>
      </c>
      <c r="BD162" s="42">
        <f t="shared" ref="BD162" si="1182">IF(BC163&gt;0,BC163,0)</f>
        <v>106.13022017139625</v>
      </c>
      <c r="BE162" s="42">
        <f t="shared" ref="BE162" si="1183">IF(BD163&gt;0,BD163,0)</f>
        <v>92.863942649971719</v>
      </c>
      <c r="BF162" s="42">
        <f t="shared" ref="BF162" si="1184">IF(BE163&gt;0,BE163,0)</f>
        <v>79.597665128547192</v>
      </c>
      <c r="BG162" s="42">
        <f t="shared" ref="BG162" si="1185">IF(BF163&gt;0,BF163,0)</f>
        <v>66.331387607122664</v>
      </c>
      <c r="BH162" s="42">
        <f t="shared" ref="BH162" si="1186">IF(BG163&gt;0,BG163,0)</f>
        <v>53.065110085698137</v>
      </c>
      <c r="BI162" s="42">
        <f t="shared" ref="BI162" si="1187">IF(BH163&gt;0,BH163,0)</f>
        <v>39.79883256427361</v>
      </c>
      <c r="BJ162" s="42">
        <f t="shared" ref="BJ162" si="1188">IF(BI163&gt;0,BI163,0)</f>
        <v>26.532555042849086</v>
      </c>
      <c r="BK162" s="42">
        <f t="shared" ref="BK162" si="1189">IF(BJ163&gt;0,BJ163,0)</f>
        <v>13.266277521424563</v>
      </c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</row>
    <row r="163" spans="1:114" s="2" customFormat="1" ht="15">
      <c r="A163" s="9"/>
      <c r="B163" s="42"/>
      <c r="C163" s="42"/>
      <c r="D163" s="42"/>
      <c r="E163" s="42"/>
      <c r="F163" s="42"/>
      <c r="G163" s="42"/>
      <c r="H163" s="42"/>
      <c r="I163" s="42"/>
      <c r="K163" s="42"/>
      <c r="L163" s="42"/>
      <c r="M163" s="42"/>
      <c r="N163" s="42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133"/>
      <c r="AW163" s="42">
        <f>+AW162-AW164</f>
        <v>185.72788529994335</v>
      </c>
      <c r="AX163" s="42">
        <f t="shared" ref="AX163:BK163" si="1190">+AX162-AX164</f>
        <v>172.46160777851884</v>
      </c>
      <c r="AY163" s="42">
        <f t="shared" si="1190"/>
        <v>159.19533025709433</v>
      </c>
      <c r="AZ163" s="42">
        <f t="shared" si="1190"/>
        <v>145.92905273566981</v>
      </c>
      <c r="BA163" s="42">
        <f t="shared" si="1190"/>
        <v>132.6627752142453</v>
      </c>
      <c r="BB163" s="42">
        <f t="shared" si="1190"/>
        <v>119.39649769282077</v>
      </c>
      <c r="BC163" s="42">
        <f t="shared" si="1190"/>
        <v>106.13022017139625</v>
      </c>
      <c r="BD163" s="42">
        <f t="shared" si="1190"/>
        <v>92.863942649971719</v>
      </c>
      <c r="BE163" s="42">
        <f t="shared" si="1190"/>
        <v>79.597665128547192</v>
      </c>
      <c r="BF163" s="42">
        <f t="shared" si="1190"/>
        <v>66.331387607122664</v>
      </c>
      <c r="BG163" s="42">
        <f t="shared" si="1190"/>
        <v>53.065110085698137</v>
      </c>
      <c r="BH163" s="42">
        <f t="shared" si="1190"/>
        <v>39.79883256427361</v>
      </c>
      <c r="BI163" s="42">
        <f t="shared" si="1190"/>
        <v>26.532555042849086</v>
      </c>
      <c r="BJ163" s="42">
        <f t="shared" si="1190"/>
        <v>13.266277521424563</v>
      </c>
      <c r="BK163" s="42">
        <f t="shared" si="1190"/>
        <v>3.907985046680551E-14</v>
      </c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</row>
    <row r="164" spans="1:114" s="2" customFormat="1" ht="15">
      <c r="A164" s="9"/>
      <c r="B164" s="42"/>
      <c r="C164" s="42"/>
      <c r="D164" s="42"/>
      <c r="E164" s="42"/>
      <c r="F164" s="42"/>
      <c r="G164" s="42"/>
      <c r="H164" s="42"/>
      <c r="I164" s="42"/>
      <c r="K164" s="42"/>
      <c r="L164" s="42"/>
      <c r="M164" s="42"/>
      <c r="N164" s="42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2">
        <f>IF(AW162&gt;0.1,AW162/$B$8,0)</f>
        <v>13.266277521424524</v>
      </c>
      <c r="AX164" s="42">
        <f>IF(AX162&gt;0.1,AW164,0)</f>
        <v>13.266277521424524</v>
      </c>
      <c r="AY164" s="42">
        <f t="shared" ref="AY164" si="1191">IF(AY162&gt;0.1,AX164,0)</f>
        <v>13.266277521424524</v>
      </c>
      <c r="AZ164" s="42">
        <f t="shared" ref="AZ164" si="1192">IF(AZ162&gt;0.1,AY164,0)</f>
        <v>13.266277521424524</v>
      </c>
      <c r="BA164" s="42">
        <f t="shared" ref="BA164" si="1193">IF(BA162&gt;0.1,AZ164,0)</f>
        <v>13.266277521424524</v>
      </c>
      <c r="BB164" s="42">
        <f t="shared" ref="BB164" si="1194">IF(BB162&gt;0.1,BA164,0)</f>
        <v>13.266277521424524</v>
      </c>
      <c r="BC164" s="42">
        <f t="shared" ref="BC164" si="1195">IF(BC162&gt;0.1,BB164,0)</f>
        <v>13.266277521424524</v>
      </c>
      <c r="BD164" s="42">
        <f t="shared" ref="BD164" si="1196">IF(BD162&gt;0.1,BC164,0)</f>
        <v>13.266277521424524</v>
      </c>
      <c r="BE164" s="42">
        <f t="shared" ref="BE164" si="1197">IF(BE162&gt;0.1,BD164,0)</f>
        <v>13.266277521424524</v>
      </c>
      <c r="BF164" s="42">
        <f t="shared" ref="BF164" si="1198">IF(BF162&gt;0.1,BE164,0)</f>
        <v>13.266277521424524</v>
      </c>
      <c r="BG164" s="42">
        <f t="shared" ref="BG164" si="1199">IF(BG162&gt;0.1,BF164,0)</f>
        <v>13.266277521424524</v>
      </c>
      <c r="BH164" s="42">
        <f t="shared" ref="BH164" si="1200">IF(BH162&gt;0.1,BG164,0)</f>
        <v>13.266277521424524</v>
      </c>
      <c r="BI164" s="42">
        <f t="shared" ref="BI164" si="1201">IF(BI162&gt;0.1,BH164,0)</f>
        <v>13.266277521424524</v>
      </c>
      <c r="BJ164" s="42">
        <f t="shared" ref="BJ164" si="1202">IF(BJ162&gt;0.1,BI164,0)</f>
        <v>13.266277521424524</v>
      </c>
      <c r="BK164" s="42">
        <f t="shared" ref="BK164" si="1203">IF(BK162&gt;0.1,BJ164,0)</f>
        <v>13.266277521424524</v>
      </c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</row>
    <row r="165" spans="1:114" s="2" customFormat="1" ht="15">
      <c r="A165" s="9" t="s">
        <v>210</v>
      </c>
      <c r="B165" s="42"/>
      <c r="C165" s="42"/>
      <c r="D165" s="42"/>
      <c r="E165" s="42"/>
      <c r="F165" s="42"/>
      <c r="G165" s="42"/>
      <c r="H165" s="42"/>
      <c r="I165" s="42"/>
      <c r="K165" s="42"/>
      <c r="L165" s="42"/>
      <c r="M165" s="42"/>
      <c r="N165" s="42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2">
        <f>'Med LF - portfolio costs'!AX$10*AW$21</f>
        <v>202.97404607779526</v>
      </c>
      <c r="AY165" s="42">
        <f t="shared" ref="AY165" si="1204">IF(AX166&gt;0,AX166,0)</f>
        <v>189.44244300594224</v>
      </c>
      <c r="AZ165" s="42">
        <f t="shared" ref="AZ165" si="1205">IF(AY166&gt;0,AY166,0)</f>
        <v>175.91083993408921</v>
      </c>
      <c r="BA165" s="42">
        <f t="shared" ref="BA165" si="1206">IF(AZ166&gt;0,AZ166,0)</f>
        <v>162.37923686223618</v>
      </c>
      <c r="BB165" s="42">
        <f t="shared" ref="BB165" si="1207">IF(BA166&gt;0,BA166,0)</f>
        <v>148.84763379038316</v>
      </c>
      <c r="BC165" s="42">
        <f t="shared" ref="BC165" si="1208">IF(BB166&gt;0,BB166,0)</f>
        <v>135.31603071853013</v>
      </c>
      <c r="BD165" s="42">
        <f t="shared" ref="BD165" si="1209">IF(BC166&gt;0,BC166,0)</f>
        <v>121.78442764667712</v>
      </c>
      <c r="BE165" s="42">
        <f t="shared" ref="BE165" si="1210">IF(BD166&gt;0,BD166,0)</f>
        <v>108.2528245748241</v>
      </c>
      <c r="BF165" s="42">
        <f t="shared" ref="BF165" si="1211">IF(BE166&gt;0,BE166,0)</f>
        <v>94.72122150297109</v>
      </c>
      <c r="BG165" s="42">
        <f t="shared" ref="BG165" si="1212">IF(BF166&gt;0,BF166,0)</f>
        <v>81.189618431118078</v>
      </c>
      <c r="BH165" s="42">
        <f t="shared" ref="BH165" si="1213">IF(BG166&gt;0,BG166,0)</f>
        <v>67.658015359265065</v>
      </c>
      <c r="BI165" s="42">
        <f t="shared" ref="BI165" si="1214">IF(BH166&gt;0,BH166,0)</f>
        <v>54.126412287412045</v>
      </c>
      <c r="BJ165" s="42">
        <f t="shared" ref="BJ165" si="1215">IF(BI166&gt;0,BI166,0)</f>
        <v>40.594809215559025</v>
      </c>
      <c r="BK165" s="42">
        <f t="shared" ref="BK165" si="1216">IF(BJ166&gt;0,BJ166,0)</f>
        <v>27.063206143706005</v>
      </c>
      <c r="BL165" s="42">
        <f t="shared" ref="BL165" si="1217">IF(BK166&gt;0,BK166,0)</f>
        <v>13.531603071852986</v>
      </c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</row>
    <row r="166" spans="1:114" s="2" customFormat="1" ht="15">
      <c r="B166" s="42"/>
      <c r="C166" s="42"/>
      <c r="D166" s="42"/>
      <c r="E166" s="42"/>
      <c r="F166" s="42"/>
      <c r="G166" s="42"/>
      <c r="H166" s="42"/>
      <c r="I166" s="42"/>
      <c r="K166" s="42"/>
      <c r="L166" s="42"/>
      <c r="M166" s="42"/>
      <c r="N166" s="42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133"/>
      <c r="AX166" s="42">
        <f>+AX165-AX167</f>
        <v>189.44244300594224</v>
      </c>
      <c r="AY166" s="42">
        <f t="shared" ref="AY166:BL166" si="1218">+AY165-AY167</f>
        <v>175.91083993408921</v>
      </c>
      <c r="AZ166" s="42">
        <f t="shared" si="1218"/>
        <v>162.37923686223618</v>
      </c>
      <c r="BA166" s="42">
        <f t="shared" si="1218"/>
        <v>148.84763379038316</v>
      </c>
      <c r="BB166" s="42">
        <f t="shared" si="1218"/>
        <v>135.31603071853013</v>
      </c>
      <c r="BC166" s="42">
        <f t="shared" si="1218"/>
        <v>121.78442764667712</v>
      </c>
      <c r="BD166" s="42">
        <f t="shared" si="1218"/>
        <v>108.2528245748241</v>
      </c>
      <c r="BE166" s="42">
        <f t="shared" si="1218"/>
        <v>94.72122150297109</v>
      </c>
      <c r="BF166" s="42">
        <f t="shared" si="1218"/>
        <v>81.189618431118078</v>
      </c>
      <c r="BG166" s="42">
        <f t="shared" si="1218"/>
        <v>67.658015359265065</v>
      </c>
      <c r="BH166" s="42">
        <f t="shared" si="1218"/>
        <v>54.126412287412045</v>
      </c>
      <c r="BI166" s="42">
        <f t="shared" si="1218"/>
        <v>40.594809215559025</v>
      </c>
      <c r="BJ166" s="42">
        <f t="shared" si="1218"/>
        <v>27.063206143706005</v>
      </c>
      <c r="BK166" s="42">
        <f t="shared" si="1218"/>
        <v>13.531603071852986</v>
      </c>
      <c r="BL166" s="42">
        <f t="shared" si="1218"/>
        <v>-3.1974423109204508E-14</v>
      </c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</row>
    <row r="167" spans="1:114" s="2" customFormat="1" ht="15">
      <c r="A167" s="9"/>
      <c r="B167" s="42"/>
      <c r="C167" s="42"/>
      <c r="D167" s="42"/>
      <c r="E167" s="42"/>
      <c r="F167" s="42"/>
      <c r="G167" s="42"/>
      <c r="H167" s="42"/>
      <c r="I167" s="42"/>
      <c r="K167" s="42"/>
      <c r="L167" s="42"/>
      <c r="M167" s="42"/>
      <c r="N167" s="42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2">
        <f>IF(AX165&gt;0.1,AX165/$B$8,0)</f>
        <v>13.531603071853018</v>
      </c>
      <c r="AY167" s="42">
        <f>IF(AY165&gt;0.1,AX167,0)</f>
        <v>13.531603071853018</v>
      </c>
      <c r="AZ167" s="42">
        <f t="shared" ref="AZ167" si="1219">IF(AZ165&gt;0.1,AY167,0)</f>
        <v>13.531603071853018</v>
      </c>
      <c r="BA167" s="42">
        <f t="shared" ref="BA167" si="1220">IF(BA165&gt;0.1,AZ167,0)</f>
        <v>13.531603071853018</v>
      </c>
      <c r="BB167" s="42">
        <f t="shared" ref="BB167" si="1221">IF(BB165&gt;0.1,BA167,0)</f>
        <v>13.531603071853018</v>
      </c>
      <c r="BC167" s="42">
        <f t="shared" ref="BC167" si="1222">IF(BC165&gt;0.1,BB167,0)</f>
        <v>13.531603071853018</v>
      </c>
      <c r="BD167" s="42">
        <f t="shared" ref="BD167" si="1223">IF(BD165&gt;0.1,BC167,0)</f>
        <v>13.531603071853018</v>
      </c>
      <c r="BE167" s="42">
        <f t="shared" ref="BE167" si="1224">IF(BE165&gt;0.1,BD167,0)</f>
        <v>13.531603071853018</v>
      </c>
      <c r="BF167" s="42">
        <f t="shared" ref="BF167" si="1225">IF(BF165&gt;0.1,BE167,0)</f>
        <v>13.531603071853018</v>
      </c>
      <c r="BG167" s="42">
        <f t="shared" ref="BG167" si="1226">IF(BG165&gt;0.1,BF167,0)</f>
        <v>13.531603071853018</v>
      </c>
      <c r="BH167" s="42">
        <f t="shared" ref="BH167" si="1227">IF(BH165&gt;0.1,BG167,0)</f>
        <v>13.531603071853018</v>
      </c>
      <c r="BI167" s="42">
        <f t="shared" ref="BI167" si="1228">IF(BI165&gt;0.1,BH167,0)</f>
        <v>13.531603071853018</v>
      </c>
      <c r="BJ167" s="42">
        <f t="shared" ref="BJ167" si="1229">IF(BJ165&gt;0.1,BI167,0)</f>
        <v>13.531603071853018</v>
      </c>
      <c r="BK167" s="42">
        <f t="shared" ref="BK167" si="1230">IF(BK165&gt;0.1,BJ167,0)</f>
        <v>13.531603071853018</v>
      </c>
      <c r="BL167" s="42">
        <f t="shared" ref="BL167" si="1231">IF(BL165&gt;0.1,BK167,0)</f>
        <v>13.531603071853018</v>
      </c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</row>
    <row r="168" spans="1:114" s="2" customFormat="1" ht="15">
      <c r="A168" s="9" t="s">
        <v>211</v>
      </c>
      <c r="B168" s="42"/>
      <c r="C168" s="42"/>
      <c r="D168" s="42"/>
      <c r="E168" s="42"/>
      <c r="F168" s="42"/>
      <c r="G168" s="42"/>
      <c r="H168" s="42"/>
      <c r="I168" s="42"/>
      <c r="K168" s="42"/>
      <c r="L168" s="42"/>
      <c r="M168" s="42"/>
      <c r="N168" s="42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2">
        <f>'Med LF - portfolio costs'!AY$10*AX$21</f>
        <v>207.03352699935118</v>
      </c>
      <c r="AZ168" s="42">
        <f t="shared" ref="AZ168" si="1232">IF(AY169&gt;0,AY169,0)</f>
        <v>193.2312918660611</v>
      </c>
      <c r="BA168" s="42">
        <f t="shared" ref="BA168" si="1233">IF(AZ169&gt;0,AZ169,0)</f>
        <v>179.42905673277102</v>
      </c>
      <c r="BB168" s="42">
        <f t="shared" ref="BB168" si="1234">IF(BA169&gt;0,BA169,0)</f>
        <v>165.62682159948093</v>
      </c>
      <c r="BC168" s="42">
        <f t="shared" ref="BC168" si="1235">IF(BB169&gt;0,BB169,0)</f>
        <v>151.82458646619085</v>
      </c>
      <c r="BD168" s="42">
        <f t="shared" ref="BD168" si="1236">IF(BC169&gt;0,BC169,0)</f>
        <v>138.02235133290077</v>
      </c>
      <c r="BE168" s="42">
        <f t="shared" ref="BE168" si="1237">IF(BD169&gt;0,BD169,0)</f>
        <v>124.22011619961069</v>
      </c>
      <c r="BF168" s="42">
        <f t="shared" ref="BF168" si="1238">IF(BE169&gt;0,BE169,0)</f>
        <v>110.4178810663206</v>
      </c>
      <c r="BG168" s="42">
        <f t="shared" ref="BG168" si="1239">IF(BF169&gt;0,BF169,0)</f>
        <v>96.615645933030521</v>
      </c>
      <c r="BH168" s="42">
        <f t="shared" ref="BH168" si="1240">IF(BG169&gt;0,BG169,0)</f>
        <v>82.813410799740439</v>
      </c>
      <c r="BI168" s="42">
        <f t="shared" ref="BI168" si="1241">IF(BH169&gt;0,BH169,0)</f>
        <v>69.011175666450356</v>
      </c>
      <c r="BJ168" s="42">
        <f t="shared" ref="BJ168" si="1242">IF(BI169&gt;0,BI169,0)</f>
        <v>55.208940533160273</v>
      </c>
      <c r="BK168" s="42">
        <f t="shared" ref="BK168" si="1243">IF(BJ169&gt;0,BJ169,0)</f>
        <v>41.406705399870191</v>
      </c>
      <c r="BL168" s="42">
        <f t="shared" ref="BL168" si="1244">IF(BK169&gt;0,BK169,0)</f>
        <v>27.604470266580112</v>
      </c>
      <c r="BM168" s="42">
        <f t="shared" ref="BM168" si="1245">IF(BL169&gt;0,BL169,0)</f>
        <v>13.802235133290033</v>
      </c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</row>
    <row r="169" spans="1:114" s="2" customFormat="1" ht="15">
      <c r="A169" s="9"/>
      <c r="B169" s="42"/>
      <c r="C169" s="42"/>
      <c r="D169" s="42"/>
      <c r="E169" s="42"/>
      <c r="F169" s="42"/>
      <c r="G169" s="42"/>
      <c r="H169" s="42"/>
      <c r="I169" s="42"/>
      <c r="K169" s="42"/>
      <c r="L169" s="42"/>
      <c r="M169" s="42"/>
      <c r="N169" s="42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133"/>
      <c r="AY169" s="42">
        <f>+AY168-AY170</f>
        <v>193.2312918660611</v>
      </c>
      <c r="AZ169" s="42">
        <f t="shared" ref="AZ169:BM169" si="1246">+AZ168-AZ170</f>
        <v>179.42905673277102</v>
      </c>
      <c r="BA169" s="42">
        <f t="shared" si="1246"/>
        <v>165.62682159948093</v>
      </c>
      <c r="BB169" s="42">
        <f t="shared" si="1246"/>
        <v>151.82458646619085</v>
      </c>
      <c r="BC169" s="42">
        <f t="shared" si="1246"/>
        <v>138.02235133290077</v>
      </c>
      <c r="BD169" s="42">
        <f t="shared" si="1246"/>
        <v>124.22011619961069</v>
      </c>
      <c r="BE169" s="42">
        <f t="shared" si="1246"/>
        <v>110.4178810663206</v>
      </c>
      <c r="BF169" s="42">
        <f t="shared" si="1246"/>
        <v>96.615645933030521</v>
      </c>
      <c r="BG169" s="42">
        <f t="shared" si="1246"/>
        <v>82.813410799740439</v>
      </c>
      <c r="BH169" s="42">
        <f t="shared" si="1246"/>
        <v>69.011175666450356</v>
      </c>
      <c r="BI169" s="42">
        <f t="shared" si="1246"/>
        <v>55.208940533160273</v>
      </c>
      <c r="BJ169" s="42">
        <f t="shared" si="1246"/>
        <v>41.406705399870191</v>
      </c>
      <c r="BK169" s="42">
        <f t="shared" si="1246"/>
        <v>27.604470266580112</v>
      </c>
      <c r="BL169" s="42">
        <f t="shared" si="1246"/>
        <v>13.802235133290033</v>
      </c>
      <c r="BM169" s="42">
        <f t="shared" si="1246"/>
        <v>-4.6185277824406512E-14</v>
      </c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</row>
    <row r="170" spans="1:114" s="2" customFormat="1" ht="15">
      <c r="A170" s="9"/>
      <c r="B170" s="42"/>
      <c r="C170" s="42"/>
      <c r="D170" s="42"/>
      <c r="E170" s="42"/>
      <c r="F170" s="42"/>
      <c r="G170" s="42"/>
      <c r="H170" s="42"/>
      <c r="I170" s="42"/>
      <c r="K170" s="42"/>
      <c r="L170" s="42"/>
      <c r="M170" s="42"/>
      <c r="N170" s="42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2">
        <f>IF(AY168&gt;0.1,AY168/$B$8,0)</f>
        <v>13.802235133290079</v>
      </c>
      <c r="AZ170" s="42">
        <f>IF(AZ168&gt;0.1,AY170,0)</f>
        <v>13.802235133290079</v>
      </c>
      <c r="BA170" s="42">
        <f t="shared" ref="BA170" si="1247">IF(BA168&gt;0.1,AZ170,0)</f>
        <v>13.802235133290079</v>
      </c>
      <c r="BB170" s="42">
        <f t="shared" ref="BB170" si="1248">IF(BB168&gt;0.1,BA170,0)</f>
        <v>13.802235133290079</v>
      </c>
      <c r="BC170" s="42">
        <f t="shared" ref="BC170" si="1249">IF(BC168&gt;0.1,BB170,0)</f>
        <v>13.802235133290079</v>
      </c>
      <c r="BD170" s="42">
        <f t="shared" ref="BD170" si="1250">IF(BD168&gt;0.1,BC170,0)</f>
        <v>13.802235133290079</v>
      </c>
      <c r="BE170" s="42">
        <f t="shared" ref="BE170" si="1251">IF(BE168&gt;0.1,BD170,0)</f>
        <v>13.802235133290079</v>
      </c>
      <c r="BF170" s="42">
        <f t="shared" ref="BF170" si="1252">IF(BF168&gt;0.1,BE170,0)</f>
        <v>13.802235133290079</v>
      </c>
      <c r="BG170" s="42">
        <f t="shared" ref="BG170" si="1253">IF(BG168&gt;0.1,BF170,0)</f>
        <v>13.802235133290079</v>
      </c>
      <c r="BH170" s="42">
        <f t="shared" ref="BH170" si="1254">IF(BH168&gt;0.1,BG170,0)</f>
        <v>13.802235133290079</v>
      </c>
      <c r="BI170" s="42">
        <f t="shared" ref="BI170" si="1255">IF(BI168&gt;0.1,BH170,0)</f>
        <v>13.802235133290079</v>
      </c>
      <c r="BJ170" s="42">
        <f t="shared" ref="BJ170" si="1256">IF(BJ168&gt;0.1,BI170,0)</f>
        <v>13.802235133290079</v>
      </c>
      <c r="BK170" s="42">
        <f t="shared" ref="BK170" si="1257">IF(BK168&gt;0.1,BJ170,0)</f>
        <v>13.802235133290079</v>
      </c>
      <c r="BL170" s="42">
        <f t="shared" ref="BL170" si="1258">IF(BL168&gt;0.1,BK170,0)</f>
        <v>13.802235133290079</v>
      </c>
      <c r="BM170" s="42">
        <f t="shared" ref="BM170" si="1259">IF(BM168&gt;0.1,BL170,0)</f>
        <v>13.802235133290079</v>
      </c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</row>
    <row r="171" spans="1:114" s="2" customFormat="1" ht="15">
      <c r="A171" s="9" t="s">
        <v>212</v>
      </c>
      <c r="B171" s="42"/>
      <c r="C171" s="42"/>
      <c r="D171" s="42"/>
      <c r="E171" s="42"/>
      <c r="F171" s="42"/>
      <c r="G171" s="42"/>
      <c r="H171" s="42"/>
      <c r="I171" s="42"/>
      <c r="K171" s="42"/>
      <c r="L171" s="42"/>
      <c r="M171" s="42"/>
      <c r="N171" s="42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2">
        <f>'Med LF - portfolio costs'!AZ$10*AY$21</f>
        <v>211.17419753933819</v>
      </c>
      <c r="BA171" s="42">
        <f t="shared" ref="BA171" si="1260">IF(AZ172&gt;0,AZ172,0)</f>
        <v>197.09591770338233</v>
      </c>
      <c r="BB171" s="42">
        <f t="shared" ref="BB171" si="1261">IF(BA172&gt;0,BA172,0)</f>
        <v>183.01763786742646</v>
      </c>
      <c r="BC171" s="42">
        <f t="shared" ref="BC171" si="1262">IF(BB172&gt;0,BB172,0)</f>
        <v>168.93935803147059</v>
      </c>
      <c r="BD171" s="42">
        <f t="shared" ref="BD171" si="1263">IF(BC172&gt;0,BC172,0)</f>
        <v>154.86107819551472</v>
      </c>
      <c r="BE171" s="42">
        <f t="shared" ref="BE171" si="1264">IF(BD172&gt;0,BD172,0)</f>
        <v>140.78279835955885</v>
      </c>
      <c r="BF171" s="42">
        <f t="shared" ref="BF171" si="1265">IF(BE172&gt;0,BE172,0)</f>
        <v>126.70451852360297</v>
      </c>
      <c r="BG171" s="42">
        <f t="shared" ref="BG171" si="1266">IF(BF172&gt;0,BF172,0)</f>
        <v>112.62623868764709</v>
      </c>
      <c r="BH171" s="42">
        <f t="shared" ref="BH171" si="1267">IF(BG172&gt;0,BG172,0)</f>
        <v>98.547958851691206</v>
      </c>
      <c r="BI171" s="42">
        <f t="shared" ref="BI171" si="1268">IF(BH172&gt;0,BH172,0)</f>
        <v>84.469679015735323</v>
      </c>
      <c r="BJ171" s="42">
        <f t="shared" ref="BJ171" si="1269">IF(BI172&gt;0,BI172,0)</f>
        <v>70.391399179779441</v>
      </c>
      <c r="BK171" s="42">
        <f t="shared" ref="BK171" si="1270">IF(BJ172&gt;0,BJ172,0)</f>
        <v>56.313119343823558</v>
      </c>
      <c r="BL171" s="42">
        <f t="shared" ref="BL171" si="1271">IF(BK172&gt;0,BK172,0)</f>
        <v>42.234839507867676</v>
      </c>
      <c r="BM171" s="42">
        <f t="shared" ref="BM171" si="1272">IF(BL172&gt;0,BL172,0)</f>
        <v>28.156559671911797</v>
      </c>
      <c r="BN171" s="42">
        <f t="shared" ref="BN171" si="1273">IF(BM172&gt;0,BM172,0)</f>
        <v>14.078279835955918</v>
      </c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</row>
    <row r="172" spans="1:114" s="2" customFormat="1" ht="15">
      <c r="B172" s="42"/>
      <c r="C172" s="42"/>
      <c r="D172" s="42"/>
      <c r="E172" s="42"/>
      <c r="F172" s="42"/>
      <c r="G172" s="42"/>
      <c r="H172" s="42"/>
      <c r="I172" s="42"/>
      <c r="K172" s="42"/>
      <c r="L172" s="42"/>
      <c r="M172" s="42"/>
      <c r="N172" s="42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133"/>
      <c r="AZ172" s="42">
        <f>+AZ171-AZ173</f>
        <v>197.09591770338233</v>
      </c>
      <c r="BA172" s="42">
        <f t="shared" ref="BA172:BN172" si="1274">+BA171-BA173</f>
        <v>183.01763786742646</v>
      </c>
      <c r="BB172" s="42">
        <f t="shared" si="1274"/>
        <v>168.93935803147059</v>
      </c>
      <c r="BC172" s="42">
        <f t="shared" si="1274"/>
        <v>154.86107819551472</v>
      </c>
      <c r="BD172" s="42">
        <f t="shared" si="1274"/>
        <v>140.78279835955885</v>
      </c>
      <c r="BE172" s="42">
        <f t="shared" si="1274"/>
        <v>126.70451852360297</v>
      </c>
      <c r="BF172" s="42">
        <f t="shared" si="1274"/>
        <v>112.62623868764709</v>
      </c>
      <c r="BG172" s="42">
        <f t="shared" si="1274"/>
        <v>98.547958851691206</v>
      </c>
      <c r="BH172" s="42">
        <f t="shared" si="1274"/>
        <v>84.469679015735323</v>
      </c>
      <c r="BI172" s="42">
        <f t="shared" si="1274"/>
        <v>70.391399179779441</v>
      </c>
      <c r="BJ172" s="42">
        <f t="shared" si="1274"/>
        <v>56.313119343823558</v>
      </c>
      <c r="BK172" s="42">
        <f t="shared" si="1274"/>
        <v>42.234839507867676</v>
      </c>
      <c r="BL172" s="42">
        <f t="shared" si="1274"/>
        <v>28.156559671911797</v>
      </c>
      <c r="BM172" s="42">
        <f t="shared" si="1274"/>
        <v>14.078279835955918</v>
      </c>
      <c r="BN172" s="42">
        <f t="shared" si="1274"/>
        <v>3.907985046680551E-14</v>
      </c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</row>
    <row r="173" spans="1:114" s="2" customFormat="1" ht="15">
      <c r="A173" s="9"/>
      <c r="B173" s="42"/>
      <c r="C173" s="42"/>
      <c r="D173" s="42"/>
      <c r="E173" s="42"/>
      <c r="F173" s="42"/>
      <c r="G173" s="42"/>
      <c r="H173" s="42"/>
      <c r="I173" s="42"/>
      <c r="K173" s="42"/>
      <c r="L173" s="42"/>
      <c r="M173" s="42"/>
      <c r="N173" s="42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2">
        <f>IF(AZ171&gt;0.1,AZ171/$B$8,0)</f>
        <v>14.078279835955879</v>
      </c>
      <c r="BA173" s="42">
        <f>IF(BA171&gt;0.1,AZ173,0)</f>
        <v>14.078279835955879</v>
      </c>
      <c r="BB173" s="42">
        <f t="shared" ref="BB173" si="1275">IF(BB171&gt;0.1,BA173,0)</f>
        <v>14.078279835955879</v>
      </c>
      <c r="BC173" s="42">
        <f t="shared" ref="BC173" si="1276">IF(BC171&gt;0.1,BB173,0)</f>
        <v>14.078279835955879</v>
      </c>
      <c r="BD173" s="42">
        <f t="shared" ref="BD173" si="1277">IF(BD171&gt;0.1,BC173,0)</f>
        <v>14.078279835955879</v>
      </c>
      <c r="BE173" s="42">
        <f t="shared" ref="BE173" si="1278">IF(BE171&gt;0.1,BD173,0)</f>
        <v>14.078279835955879</v>
      </c>
      <c r="BF173" s="42">
        <f t="shared" ref="BF173" si="1279">IF(BF171&gt;0.1,BE173,0)</f>
        <v>14.078279835955879</v>
      </c>
      <c r="BG173" s="42">
        <f t="shared" ref="BG173" si="1280">IF(BG171&gt;0.1,BF173,0)</f>
        <v>14.078279835955879</v>
      </c>
      <c r="BH173" s="42">
        <f t="shared" ref="BH173" si="1281">IF(BH171&gt;0.1,BG173,0)</f>
        <v>14.078279835955879</v>
      </c>
      <c r="BI173" s="42">
        <f t="shared" ref="BI173" si="1282">IF(BI171&gt;0.1,BH173,0)</f>
        <v>14.078279835955879</v>
      </c>
      <c r="BJ173" s="42">
        <f t="shared" ref="BJ173" si="1283">IF(BJ171&gt;0.1,BI173,0)</f>
        <v>14.078279835955879</v>
      </c>
      <c r="BK173" s="42">
        <f t="shared" ref="BK173" si="1284">IF(BK171&gt;0.1,BJ173,0)</f>
        <v>14.078279835955879</v>
      </c>
      <c r="BL173" s="42">
        <f t="shared" ref="BL173" si="1285">IF(BL171&gt;0.1,BK173,0)</f>
        <v>14.078279835955879</v>
      </c>
      <c r="BM173" s="42">
        <f t="shared" ref="BM173" si="1286">IF(BM171&gt;0.1,BL173,0)</f>
        <v>14.078279835955879</v>
      </c>
      <c r="BN173" s="42">
        <f t="shared" ref="BN173" si="1287">IF(BN171&gt;0.1,BM173,0)</f>
        <v>14.078279835955879</v>
      </c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</row>
    <row r="174" spans="1:114" s="2" customFormat="1" ht="15">
      <c r="A174" s="9" t="s">
        <v>213</v>
      </c>
      <c r="B174" s="42"/>
      <c r="C174" s="42"/>
      <c r="D174" s="42"/>
      <c r="E174" s="42"/>
      <c r="F174" s="42"/>
      <c r="G174" s="42"/>
      <c r="H174" s="42"/>
      <c r="I174" s="42"/>
      <c r="K174" s="42"/>
      <c r="L174" s="42"/>
      <c r="M174" s="42"/>
      <c r="N174" s="42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2">
        <f>'Med LF - portfolio costs'!BA$10*AZ$21</f>
        <v>215.39768149012494</v>
      </c>
      <c r="BB174" s="42">
        <f t="shared" ref="BB174" si="1288">IF(BA175&gt;0,BA175,0)</f>
        <v>201.03783605744994</v>
      </c>
      <c r="BC174" s="42">
        <f t="shared" ref="BC174" si="1289">IF(BB175&gt;0,BB175,0)</f>
        <v>186.67799062477494</v>
      </c>
      <c r="BD174" s="42">
        <f t="shared" ref="BD174" si="1290">IF(BC175&gt;0,BC175,0)</f>
        <v>172.31814519209993</v>
      </c>
      <c r="BE174" s="42">
        <f t="shared" ref="BE174" si="1291">IF(BD175&gt;0,BD175,0)</f>
        <v>157.95829975942493</v>
      </c>
      <c r="BF174" s="42">
        <f t="shared" ref="BF174" si="1292">IF(BE175&gt;0,BE175,0)</f>
        <v>143.59845432674993</v>
      </c>
      <c r="BG174" s="42">
        <f t="shared" ref="BG174" si="1293">IF(BF175&gt;0,BF175,0)</f>
        <v>129.23860889407493</v>
      </c>
      <c r="BH174" s="42">
        <f t="shared" ref="BH174" si="1294">IF(BG175&gt;0,BG175,0)</f>
        <v>114.87876346139993</v>
      </c>
      <c r="BI174" s="42">
        <f t="shared" ref="BI174" si="1295">IF(BH175&gt;0,BH175,0)</f>
        <v>100.51891802872493</v>
      </c>
      <c r="BJ174" s="42">
        <f t="shared" ref="BJ174" si="1296">IF(BI175&gt;0,BI175,0)</f>
        <v>86.159072596049924</v>
      </c>
      <c r="BK174" s="42">
        <f t="shared" ref="BK174" si="1297">IF(BJ175&gt;0,BJ175,0)</f>
        <v>71.799227163374923</v>
      </c>
      <c r="BL174" s="42">
        <f t="shared" ref="BL174" si="1298">IF(BK175&gt;0,BK175,0)</f>
        <v>57.439381730699928</v>
      </c>
      <c r="BM174" s="42">
        <f t="shared" ref="BM174" si="1299">IF(BL175&gt;0,BL175,0)</f>
        <v>43.079536298024934</v>
      </c>
      <c r="BN174" s="42">
        <f t="shared" ref="BN174" si="1300">IF(BM175&gt;0,BM175,0)</f>
        <v>28.719690865349939</v>
      </c>
      <c r="BO174" s="42">
        <f t="shared" ref="BO174" si="1301">IF(BN175&gt;0,BN175,0)</f>
        <v>14.359845432674943</v>
      </c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</row>
    <row r="175" spans="1:114" s="2" customFormat="1" ht="15">
      <c r="A175" s="9"/>
      <c r="B175" s="42"/>
      <c r="C175" s="42"/>
      <c r="D175" s="42"/>
      <c r="E175" s="42"/>
      <c r="F175" s="42"/>
      <c r="G175" s="42"/>
      <c r="H175" s="42"/>
      <c r="I175" s="42"/>
      <c r="K175" s="42"/>
      <c r="L175" s="42"/>
      <c r="M175" s="42"/>
      <c r="N175" s="42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133"/>
      <c r="BA175" s="42">
        <f>+BA174-BA176</f>
        <v>201.03783605744994</v>
      </c>
      <c r="BB175" s="42">
        <f t="shared" ref="BB175:BO175" si="1302">+BB174-BB176</f>
        <v>186.67799062477494</v>
      </c>
      <c r="BC175" s="42">
        <f t="shared" si="1302"/>
        <v>172.31814519209993</v>
      </c>
      <c r="BD175" s="42">
        <f t="shared" si="1302"/>
        <v>157.95829975942493</v>
      </c>
      <c r="BE175" s="42">
        <f t="shared" si="1302"/>
        <v>143.59845432674993</v>
      </c>
      <c r="BF175" s="42">
        <f t="shared" si="1302"/>
        <v>129.23860889407493</v>
      </c>
      <c r="BG175" s="42">
        <f t="shared" si="1302"/>
        <v>114.87876346139993</v>
      </c>
      <c r="BH175" s="42">
        <f t="shared" si="1302"/>
        <v>100.51891802872493</v>
      </c>
      <c r="BI175" s="42">
        <f t="shared" si="1302"/>
        <v>86.159072596049924</v>
      </c>
      <c r="BJ175" s="42">
        <f t="shared" si="1302"/>
        <v>71.799227163374923</v>
      </c>
      <c r="BK175" s="42">
        <f t="shared" si="1302"/>
        <v>57.439381730699928</v>
      </c>
      <c r="BL175" s="42">
        <f t="shared" si="1302"/>
        <v>43.079536298024934</v>
      </c>
      <c r="BM175" s="42">
        <f t="shared" si="1302"/>
        <v>28.719690865349939</v>
      </c>
      <c r="BN175" s="42">
        <f t="shared" si="1302"/>
        <v>14.359845432674943</v>
      </c>
      <c r="BO175" s="42">
        <f t="shared" si="1302"/>
        <v>-5.3290705182007514E-14</v>
      </c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</row>
    <row r="176" spans="1:114" s="2" customFormat="1" ht="15">
      <c r="A176" s="9"/>
      <c r="B176" s="42"/>
      <c r="C176" s="42"/>
      <c r="D176" s="42"/>
      <c r="E176" s="42"/>
      <c r="F176" s="42"/>
      <c r="G176" s="42"/>
      <c r="H176" s="42"/>
      <c r="I176" s="42"/>
      <c r="K176" s="42"/>
      <c r="L176" s="42"/>
      <c r="M176" s="42"/>
      <c r="N176" s="42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2">
        <f>IF(BA174&gt;0.1,BA174/$B$8,0)</f>
        <v>14.359845432674996</v>
      </c>
      <c r="BB176" s="42">
        <f>IF(BB174&gt;0.1,BA176,0)</f>
        <v>14.359845432674996</v>
      </c>
      <c r="BC176" s="42">
        <f t="shared" ref="BC176" si="1303">IF(BC174&gt;0.1,BB176,0)</f>
        <v>14.359845432674996</v>
      </c>
      <c r="BD176" s="42">
        <f t="shared" ref="BD176" si="1304">IF(BD174&gt;0.1,BC176,0)</f>
        <v>14.359845432674996</v>
      </c>
      <c r="BE176" s="42">
        <f t="shared" ref="BE176" si="1305">IF(BE174&gt;0.1,BD176,0)</f>
        <v>14.359845432674996</v>
      </c>
      <c r="BF176" s="42">
        <f t="shared" ref="BF176" si="1306">IF(BF174&gt;0.1,BE176,0)</f>
        <v>14.359845432674996</v>
      </c>
      <c r="BG176" s="42">
        <f t="shared" ref="BG176" si="1307">IF(BG174&gt;0.1,BF176,0)</f>
        <v>14.359845432674996</v>
      </c>
      <c r="BH176" s="42">
        <f t="shared" ref="BH176" si="1308">IF(BH174&gt;0.1,BG176,0)</f>
        <v>14.359845432674996</v>
      </c>
      <c r="BI176" s="42">
        <f t="shared" ref="BI176" si="1309">IF(BI174&gt;0.1,BH176,0)</f>
        <v>14.359845432674996</v>
      </c>
      <c r="BJ176" s="42">
        <f t="shared" ref="BJ176" si="1310">IF(BJ174&gt;0.1,BI176,0)</f>
        <v>14.359845432674996</v>
      </c>
      <c r="BK176" s="42">
        <f t="shared" ref="BK176" si="1311">IF(BK174&gt;0.1,BJ176,0)</f>
        <v>14.359845432674996</v>
      </c>
      <c r="BL176" s="42">
        <f t="shared" ref="BL176" si="1312">IF(BL174&gt;0.1,BK176,0)</f>
        <v>14.359845432674996</v>
      </c>
      <c r="BM176" s="42">
        <f t="shared" ref="BM176" si="1313">IF(BM174&gt;0.1,BL176,0)</f>
        <v>14.359845432674996</v>
      </c>
      <c r="BN176" s="42">
        <f t="shared" ref="BN176" si="1314">IF(BN174&gt;0.1,BM176,0)</f>
        <v>14.359845432674996</v>
      </c>
      <c r="BO176" s="42">
        <f t="shared" ref="BO176" si="1315">IF(BO174&gt;0.1,BN176,0)</f>
        <v>14.359845432674996</v>
      </c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</row>
    <row r="177" spans="1:114" s="2" customFormat="1" ht="15">
      <c r="A177" s="9" t="s">
        <v>214</v>
      </c>
      <c r="B177" s="42"/>
      <c r="C177" s="42"/>
      <c r="D177" s="42"/>
      <c r="E177" s="42"/>
      <c r="F177" s="42"/>
      <c r="G177" s="42"/>
      <c r="H177" s="42"/>
      <c r="I177" s="42"/>
      <c r="K177" s="42"/>
      <c r="L177" s="42"/>
      <c r="M177" s="42"/>
      <c r="N177" s="42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2">
        <f>'Med LF - portfolio costs'!BB$10*BA$21</f>
        <v>219.70563511992748</v>
      </c>
      <c r="BC177" s="42">
        <f t="shared" ref="BC177" si="1316">IF(BB178&gt;0,BB178,0)</f>
        <v>205.05859277859898</v>
      </c>
      <c r="BD177" s="42">
        <f t="shared" ref="BD177" si="1317">IF(BC178&gt;0,BC178,0)</f>
        <v>190.41155043727048</v>
      </c>
      <c r="BE177" s="42">
        <f t="shared" ref="BE177" si="1318">IF(BD178&gt;0,BD178,0)</f>
        <v>175.76450809594198</v>
      </c>
      <c r="BF177" s="42">
        <f t="shared" ref="BF177" si="1319">IF(BE178&gt;0,BE178,0)</f>
        <v>161.11746575461348</v>
      </c>
      <c r="BG177" s="42">
        <f t="shared" ref="BG177" si="1320">IF(BF178&gt;0,BF178,0)</f>
        <v>146.47042341328498</v>
      </c>
      <c r="BH177" s="42">
        <f t="shared" ref="BH177" si="1321">IF(BG178&gt;0,BG178,0)</f>
        <v>131.82338107195648</v>
      </c>
      <c r="BI177" s="42">
        <f t="shared" ref="BI177" si="1322">IF(BH178&gt;0,BH178,0)</f>
        <v>117.17633873062798</v>
      </c>
      <c r="BJ177" s="42">
        <f t="shared" ref="BJ177" si="1323">IF(BI178&gt;0,BI178,0)</f>
        <v>102.52929638929947</v>
      </c>
      <c r="BK177" s="42">
        <f t="shared" ref="BK177" si="1324">IF(BJ178&gt;0,BJ178,0)</f>
        <v>87.882254047970974</v>
      </c>
      <c r="BL177" s="42">
        <f t="shared" ref="BL177" si="1325">IF(BK178&gt;0,BK178,0)</f>
        <v>73.235211706642474</v>
      </c>
      <c r="BM177" s="42">
        <f t="shared" ref="BM177" si="1326">IF(BL178&gt;0,BL178,0)</f>
        <v>58.588169365313973</v>
      </c>
      <c r="BN177" s="42">
        <f t="shared" ref="BN177" si="1327">IF(BM178&gt;0,BM178,0)</f>
        <v>43.941127023985473</v>
      </c>
      <c r="BO177" s="42">
        <f t="shared" ref="BO177" si="1328">IF(BN178&gt;0,BN178,0)</f>
        <v>29.294084682656973</v>
      </c>
      <c r="BP177" s="42">
        <f t="shared" ref="BP177" si="1329">IF(BO178&gt;0,BO178,0)</f>
        <v>14.647042341328474</v>
      </c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</row>
    <row r="178" spans="1:114" s="2" customFormat="1" ht="15">
      <c r="B178" s="42"/>
      <c r="C178" s="42"/>
      <c r="D178" s="42"/>
      <c r="E178" s="42"/>
      <c r="F178" s="42"/>
      <c r="G178" s="42"/>
      <c r="H178" s="42"/>
      <c r="I178" s="42"/>
      <c r="K178" s="42"/>
      <c r="L178" s="42"/>
      <c r="M178" s="42"/>
      <c r="N178" s="42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133"/>
      <c r="BB178" s="42">
        <f>+BB177-BB179</f>
        <v>205.05859277859898</v>
      </c>
      <c r="BC178" s="42">
        <f t="shared" ref="BC178:BP178" si="1330">+BC177-BC179</f>
        <v>190.41155043727048</v>
      </c>
      <c r="BD178" s="42">
        <f t="shared" si="1330"/>
        <v>175.76450809594198</v>
      </c>
      <c r="BE178" s="42">
        <f t="shared" si="1330"/>
        <v>161.11746575461348</v>
      </c>
      <c r="BF178" s="42">
        <f t="shared" si="1330"/>
        <v>146.47042341328498</v>
      </c>
      <c r="BG178" s="42">
        <f t="shared" si="1330"/>
        <v>131.82338107195648</v>
      </c>
      <c r="BH178" s="42">
        <f t="shared" si="1330"/>
        <v>117.17633873062798</v>
      </c>
      <c r="BI178" s="42">
        <f t="shared" si="1330"/>
        <v>102.52929638929947</v>
      </c>
      <c r="BJ178" s="42">
        <f t="shared" si="1330"/>
        <v>87.882254047970974</v>
      </c>
      <c r="BK178" s="42">
        <f t="shared" si="1330"/>
        <v>73.235211706642474</v>
      </c>
      <c r="BL178" s="42">
        <f t="shared" si="1330"/>
        <v>58.588169365313973</v>
      </c>
      <c r="BM178" s="42">
        <f t="shared" si="1330"/>
        <v>43.941127023985473</v>
      </c>
      <c r="BN178" s="42">
        <f t="shared" si="1330"/>
        <v>29.294084682656973</v>
      </c>
      <c r="BO178" s="42">
        <f t="shared" si="1330"/>
        <v>14.647042341328474</v>
      </c>
      <c r="BP178" s="42">
        <f t="shared" si="1330"/>
        <v>-2.4868995751603507E-14</v>
      </c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</row>
    <row r="179" spans="1:114" s="2" customFormat="1" ht="15">
      <c r="A179" s="9"/>
      <c r="B179" s="42"/>
      <c r="C179" s="42"/>
      <c r="D179" s="42"/>
      <c r="E179" s="42"/>
      <c r="F179" s="42"/>
      <c r="G179" s="42"/>
      <c r="H179" s="42"/>
      <c r="I179" s="42"/>
      <c r="K179" s="42"/>
      <c r="L179" s="42"/>
      <c r="M179" s="42"/>
      <c r="N179" s="42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2">
        <f>IF(BB177&gt;0.1,BB177/$B$8,0)</f>
        <v>14.647042341328499</v>
      </c>
      <c r="BC179" s="42">
        <f>IF(BC177&gt;0.1,BB179,0)</f>
        <v>14.647042341328499</v>
      </c>
      <c r="BD179" s="42">
        <f t="shared" ref="BD179" si="1331">IF(BD177&gt;0.1,BC179,0)</f>
        <v>14.647042341328499</v>
      </c>
      <c r="BE179" s="42">
        <f t="shared" ref="BE179" si="1332">IF(BE177&gt;0.1,BD179,0)</f>
        <v>14.647042341328499</v>
      </c>
      <c r="BF179" s="42">
        <f t="shared" ref="BF179" si="1333">IF(BF177&gt;0.1,BE179,0)</f>
        <v>14.647042341328499</v>
      </c>
      <c r="BG179" s="42">
        <f t="shared" ref="BG179" si="1334">IF(BG177&gt;0.1,BF179,0)</f>
        <v>14.647042341328499</v>
      </c>
      <c r="BH179" s="42">
        <f t="shared" ref="BH179" si="1335">IF(BH177&gt;0.1,BG179,0)</f>
        <v>14.647042341328499</v>
      </c>
      <c r="BI179" s="42">
        <f t="shared" ref="BI179" si="1336">IF(BI177&gt;0.1,BH179,0)</f>
        <v>14.647042341328499</v>
      </c>
      <c r="BJ179" s="42">
        <f t="shared" ref="BJ179" si="1337">IF(BJ177&gt;0.1,BI179,0)</f>
        <v>14.647042341328499</v>
      </c>
      <c r="BK179" s="42">
        <f t="shared" ref="BK179" si="1338">IF(BK177&gt;0.1,BJ179,0)</f>
        <v>14.647042341328499</v>
      </c>
      <c r="BL179" s="42">
        <f t="shared" ref="BL179" si="1339">IF(BL177&gt;0.1,BK179,0)</f>
        <v>14.647042341328499</v>
      </c>
      <c r="BM179" s="42">
        <f t="shared" ref="BM179" si="1340">IF(BM177&gt;0.1,BL179,0)</f>
        <v>14.647042341328499</v>
      </c>
      <c r="BN179" s="42">
        <f t="shared" ref="BN179" si="1341">IF(BN177&gt;0.1,BM179,0)</f>
        <v>14.647042341328499</v>
      </c>
      <c r="BO179" s="42">
        <f t="shared" ref="BO179" si="1342">IF(BO177&gt;0.1,BN179,0)</f>
        <v>14.647042341328499</v>
      </c>
      <c r="BP179" s="42">
        <f t="shared" ref="BP179" si="1343">IF(BP177&gt;0.1,BO179,0)</f>
        <v>14.647042341328499</v>
      </c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</row>
    <row r="180" spans="1:114" s="2" customFormat="1" ht="15">
      <c r="A180" s="9" t="s">
        <v>215</v>
      </c>
      <c r="B180" s="42"/>
      <c r="C180" s="42"/>
      <c r="D180" s="42"/>
      <c r="E180" s="42"/>
      <c r="F180" s="42"/>
      <c r="G180" s="42"/>
      <c r="H180" s="42"/>
      <c r="I180" s="42"/>
      <c r="K180" s="42"/>
      <c r="L180" s="42"/>
      <c r="M180" s="42"/>
      <c r="N180" s="42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2">
        <f>'Med LF - portfolio costs'!BC$10*BB$21</f>
        <v>224.09974782232601</v>
      </c>
      <c r="BD180" s="42">
        <f t="shared" ref="BD180" si="1344">IF(BC181&gt;0,BC181,0)</f>
        <v>209.15976463417095</v>
      </c>
      <c r="BE180" s="42">
        <f t="shared" ref="BE180" si="1345">IF(BD181&gt;0,BD181,0)</f>
        <v>194.2197814460159</v>
      </c>
      <c r="BF180" s="42">
        <f t="shared" ref="BF180" si="1346">IF(BE181&gt;0,BE181,0)</f>
        <v>179.27979825786085</v>
      </c>
      <c r="BG180" s="42">
        <f t="shared" ref="BG180" si="1347">IF(BF181&gt;0,BF181,0)</f>
        <v>164.33981506970579</v>
      </c>
      <c r="BH180" s="42">
        <f t="shared" ref="BH180" si="1348">IF(BG181&gt;0,BG181,0)</f>
        <v>149.39983188155074</v>
      </c>
      <c r="BI180" s="42">
        <f t="shared" ref="BI180" si="1349">IF(BH181&gt;0,BH181,0)</f>
        <v>134.45984869339568</v>
      </c>
      <c r="BJ180" s="42">
        <f t="shared" ref="BJ180" si="1350">IF(BI181&gt;0,BI181,0)</f>
        <v>119.51986550524062</v>
      </c>
      <c r="BK180" s="42">
        <f t="shared" ref="BK180" si="1351">IF(BJ181&gt;0,BJ181,0)</f>
        <v>104.57988231708555</v>
      </c>
      <c r="BL180" s="42">
        <f t="shared" ref="BL180" si="1352">IF(BK181&gt;0,BK181,0)</f>
        <v>89.63989912893048</v>
      </c>
      <c r="BM180" s="42">
        <f t="shared" ref="BM180" si="1353">IF(BL181&gt;0,BL181,0)</f>
        <v>74.699915940775412</v>
      </c>
      <c r="BN180" s="42">
        <f t="shared" ref="BN180" si="1354">IF(BM181&gt;0,BM181,0)</f>
        <v>59.759932752620344</v>
      </c>
      <c r="BO180" s="42">
        <f t="shared" ref="BO180" si="1355">IF(BN181&gt;0,BN181,0)</f>
        <v>44.819949564465276</v>
      </c>
      <c r="BP180" s="42">
        <f t="shared" ref="BP180" si="1356">IF(BO181&gt;0,BO181,0)</f>
        <v>29.879966376310207</v>
      </c>
      <c r="BQ180" s="42">
        <f t="shared" ref="BQ180" si="1357">IF(BP181&gt;0,BP181,0)</f>
        <v>14.939983188155141</v>
      </c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</row>
    <row r="181" spans="1:114" s="2" customFormat="1" ht="15">
      <c r="A181" s="9"/>
      <c r="B181" s="42"/>
      <c r="C181" s="42"/>
      <c r="D181" s="42"/>
      <c r="E181" s="42"/>
      <c r="F181" s="42"/>
      <c r="G181" s="42"/>
      <c r="H181" s="42"/>
      <c r="I181" s="42"/>
      <c r="K181" s="42"/>
      <c r="L181" s="42"/>
      <c r="M181" s="42"/>
      <c r="N181" s="42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133"/>
      <c r="BC181" s="42">
        <f>+BC180-BC182</f>
        <v>209.15976463417095</v>
      </c>
      <c r="BD181" s="42">
        <f t="shared" ref="BD181:BQ181" si="1358">+BD180-BD182</f>
        <v>194.2197814460159</v>
      </c>
      <c r="BE181" s="42">
        <f t="shared" si="1358"/>
        <v>179.27979825786085</v>
      </c>
      <c r="BF181" s="42">
        <f t="shared" si="1358"/>
        <v>164.33981506970579</v>
      </c>
      <c r="BG181" s="42">
        <f t="shared" si="1358"/>
        <v>149.39983188155074</v>
      </c>
      <c r="BH181" s="42">
        <f t="shared" si="1358"/>
        <v>134.45984869339568</v>
      </c>
      <c r="BI181" s="42">
        <f t="shared" si="1358"/>
        <v>119.51986550524062</v>
      </c>
      <c r="BJ181" s="42">
        <f t="shared" si="1358"/>
        <v>104.57988231708555</v>
      </c>
      <c r="BK181" s="42">
        <f t="shared" si="1358"/>
        <v>89.63989912893048</v>
      </c>
      <c r="BL181" s="42">
        <f t="shared" si="1358"/>
        <v>74.699915940775412</v>
      </c>
      <c r="BM181" s="42">
        <f t="shared" si="1358"/>
        <v>59.759932752620344</v>
      </c>
      <c r="BN181" s="42">
        <f t="shared" si="1358"/>
        <v>44.819949564465276</v>
      </c>
      <c r="BO181" s="42">
        <f t="shared" si="1358"/>
        <v>29.879966376310207</v>
      </c>
      <c r="BP181" s="42">
        <f t="shared" si="1358"/>
        <v>14.939983188155141</v>
      </c>
      <c r="BQ181" s="42">
        <f t="shared" si="1358"/>
        <v>7.460698725481052E-14</v>
      </c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</row>
    <row r="182" spans="1:114" s="2" customFormat="1" ht="15">
      <c r="A182" s="9"/>
      <c r="B182" s="42"/>
      <c r="C182" s="42"/>
      <c r="D182" s="42"/>
      <c r="E182" s="42"/>
      <c r="F182" s="42"/>
      <c r="G182" s="42"/>
      <c r="H182" s="42"/>
      <c r="I182" s="42"/>
      <c r="K182" s="42"/>
      <c r="L182" s="42"/>
      <c r="M182" s="42"/>
      <c r="N182" s="42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2">
        <f>IF(BC180&gt;0.1,BC180/$B$8,0)</f>
        <v>14.939983188155066</v>
      </c>
      <c r="BD182" s="42">
        <f>IF(BD180&gt;0.1,BC182,0)</f>
        <v>14.939983188155066</v>
      </c>
      <c r="BE182" s="42">
        <f t="shared" ref="BE182" si="1359">IF(BE180&gt;0.1,BD182,0)</f>
        <v>14.939983188155066</v>
      </c>
      <c r="BF182" s="42">
        <f t="shared" ref="BF182" si="1360">IF(BF180&gt;0.1,BE182,0)</f>
        <v>14.939983188155066</v>
      </c>
      <c r="BG182" s="42">
        <f t="shared" ref="BG182" si="1361">IF(BG180&gt;0.1,BF182,0)</f>
        <v>14.939983188155066</v>
      </c>
      <c r="BH182" s="42">
        <f t="shared" ref="BH182" si="1362">IF(BH180&gt;0.1,BG182,0)</f>
        <v>14.939983188155066</v>
      </c>
      <c r="BI182" s="42">
        <f t="shared" ref="BI182" si="1363">IF(BI180&gt;0.1,BH182,0)</f>
        <v>14.939983188155066</v>
      </c>
      <c r="BJ182" s="42">
        <f t="shared" ref="BJ182" si="1364">IF(BJ180&gt;0.1,BI182,0)</f>
        <v>14.939983188155066</v>
      </c>
      <c r="BK182" s="42">
        <f t="shared" ref="BK182" si="1365">IF(BK180&gt;0.1,BJ182,0)</f>
        <v>14.939983188155066</v>
      </c>
      <c r="BL182" s="42">
        <f t="shared" ref="BL182" si="1366">IF(BL180&gt;0.1,BK182,0)</f>
        <v>14.939983188155066</v>
      </c>
      <c r="BM182" s="42">
        <f t="shared" ref="BM182" si="1367">IF(BM180&gt;0.1,BL182,0)</f>
        <v>14.939983188155066</v>
      </c>
      <c r="BN182" s="42">
        <f t="shared" ref="BN182" si="1368">IF(BN180&gt;0.1,BM182,0)</f>
        <v>14.939983188155066</v>
      </c>
      <c r="BO182" s="42">
        <f t="shared" ref="BO182" si="1369">IF(BO180&gt;0.1,BN182,0)</f>
        <v>14.939983188155066</v>
      </c>
      <c r="BP182" s="42">
        <f t="shared" ref="BP182" si="1370">IF(BP180&gt;0.1,BO182,0)</f>
        <v>14.939983188155066</v>
      </c>
      <c r="BQ182" s="42">
        <f t="shared" ref="BQ182" si="1371">IF(BQ180&gt;0.1,BP182,0)</f>
        <v>14.939983188155066</v>
      </c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</row>
    <row r="183" spans="1:114" s="2" customFormat="1" ht="15">
      <c r="A183" s="9" t="s">
        <v>216</v>
      </c>
      <c r="B183" s="42"/>
      <c r="C183" s="42"/>
      <c r="D183" s="42"/>
      <c r="E183" s="42"/>
      <c r="F183" s="42"/>
      <c r="G183" s="42"/>
      <c r="H183" s="42"/>
      <c r="I183" s="42"/>
      <c r="K183" s="42"/>
      <c r="L183" s="42"/>
      <c r="M183" s="42"/>
      <c r="N183" s="42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2">
        <f>'Med LF - portfolio costs'!BD$10*BC$21</f>
        <v>228.58174277877256</v>
      </c>
      <c r="BE183" s="42">
        <f t="shared" ref="BE183" si="1372">IF(BD184&gt;0,BD184,0)</f>
        <v>213.34295992685441</v>
      </c>
      <c r="BF183" s="42">
        <f t="shared" ref="BF183" si="1373">IF(BE184&gt;0,BE184,0)</f>
        <v>198.10417707493625</v>
      </c>
      <c r="BG183" s="42">
        <f t="shared" ref="BG183" si="1374">IF(BF184&gt;0,BF184,0)</f>
        <v>182.86539422301809</v>
      </c>
      <c r="BH183" s="42">
        <f t="shared" ref="BH183" si="1375">IF(BG184&gt;0,BG184,0)</f>
        <v>167.62661137109993</v>
      </c>
      <c r="BI183" s="42">
        <f t="shared" ref="BI183" si="1376">IF(BH184&gt;0,BH184,0)</f>
        <v>152.38782851918177</v>
      </c>
      <c r="BJ183" s="42">
        <f t="shared" ref="BJ183" si="1377">IF(BI184&gt;0,BI184,0)</f>
        <v>137.14904566726361</v>
      </c>
      <c r="BK183" s="42">
        <f t="shared" ref="BK183" si="1378">IF(BJ184&gt;0,BJ184,0)</f>
        <v>121.91026281534543</v>
      </c>
      <c r="BL183" s="42">
        <f t="shared" ref="BL183" si="1379">IF(BK184&gt;0,BK184,0)</f>
        <v>106.67147996342726</v>
      </c>
      <c r="BM183" s="42">
        <f t="shared" ref="BM183" si="1380">IF(BL184&gt;0,BL184,0)</f>
        <v>91.432697111509086</v>
      </c>
      <c r="BN183" s="42">
        <f t="shared" ref="BN183" si="1381">IF(BM184&gt;0,BM184,0)</f>
        <v>76.193914259590912</v>
      </c>
      <c r="BO183" s="42">
        <f t="shared" ref="BO183" si="1382">IF(BN184&gt;0,BN184,0)</f>
        <v>60.955131407672738</v>
      </c>
      <c r="BP183" s="42">
        <f t="shared" ref="BP183" si="1383">IF(BO184&gt;0,BO184,0)</f>
        <v>45.716348555754564</v>
      </c>
      <c r="BQ183" s="42">
        <f t="shared" ref="BQ183" si="1384">IF(BP184&gt;0,BP184,0)</f>
        <v>30.477565703836394</v>
      </c>
      <c r="BR183" s="42">
        <f t="shared" ref="BR183" si="1385">IF(BQ184&gt;0,BQ184,0)</f>
        <v>15.238782851918224</v>
      </c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</row>
    <row r="184" spans="1:114" s="2" customFormat="1" ht="15">
      <c r="B184" s="42"/>
      <c r="C184" s="42"/>
      <c r="D184" s="42"/>
      <c r="E184" s="42"/>
      <c r="F184" s="42"/>
      <c r="G184" s="42"/>
      <c r="H184" s="42"/>
      <c r="I184" s="42"/>
      <c r="K184" s="42"/>
      <c r="L184" s="42"/>
      <c r="M184" s="42"/>
      <c r="N184" s="42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133"/>
      <c r="BD184" s="42">
        <f>+BD183-BD185</f>
        <v>213.34295992685441</v>
      </c>
      <c r="BE184" s="42">
        <f t="shared" ref="BE184:BR184" si="1386">+BE183-BE185</f>
        <v>198.10417707493625</v>
      </c>
      <c r="BF184" s="42">
        <f t="shared" si="1386"/>
        <v>182.86539422301809</v>
      </c>
      <c r="BG184" s="42">
        <f t="shared" si="1386"/>
        <v>167.62661137109993</v>
      </c>
      <c r="BH184" s="42">
        <f t="shared" si="1386"/>
        <v>152.38782851918177</v>
      </c>
      <c r="BI184" s="42">
        <f t="shared" si="1386"/>
        <v>137.14904566726361</v>
      </c>
      <c r="BJ184" s="42">
        <f t="shared" si="1386"/>
        <v>121.91026281534543</v>
      </c>
      <c r="BK184" s="42">
        <f t="shared" si="1386"/>
        <v>106.67147996342726</v>
      </c>
      <c r="BL184" s="42">
        <f t="shared" si="1386"/>
        <v>91.432697111509086</v>
      </c>
      <c r="BM184" s="42">
        <f t="shared" si="1386"/>
        <v>76.193914259590912</v>
      </c>
      <c r="BN184" s="42">
        <f t="shared" si="1386"/>
        <v>60.955131407672738</v>
      </c>
      <c r="BO184" s="42">
        <f t="shared" si="1386"/>
        <v>45.716348555754564</v>
      </c>
      <c r="BP184" s="42">
        <f t="shared" si="1386"/>
        <v>30.477565703836394</v>
      </c>
      <c r="BQ184" s="42">
        <f t="shared" si="1386"/>
        <v>15.238782851918224</v>
      </c>
      <c r="BR184" s="42">
        <f t="shared" si="1386"/>
        <v>5.3290705182007514E-14</v>
      </c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</row>
    <row r="185" spans="1:114" s="2" customFormat="1" ht="15">
      <c r="A185" s="9"/>
      <c r="B185" s="42"/>
      <c r="C185" s="42"/>
      <c r="D185" s="42"/>
      <c r="E185" s="42"/>
      <c r="F185" s="42"/>
      <c r="G185" s="42"/>
      <c r="H185" s="42"/>
      <c r="I185" s="42"/>
      <c r="K185" s="42"/>
      <c r="L185" s="42"/>
      <c r="M185" s="42"/>
      <c r="N185" s="42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2">
        <f>IF(BD183&gt;0.1,BD183/$B$8,0)</f>
        <v>15.23878285191817</v>
      </c>
      <c r="BE185" s="42">
        <f>IF(BE183&gt;0.1,BD185,0)</f>
        <v>15.23878285191817</v>
      </c>
      <c r="BF185" s="42">
        <f t="shared" ref="BF185" si="1387">IF(BF183&gt;0.1,BE185,0)</f>
        <v>15.23878285191817</v>
      </c>
      <c r="BG185" s="42">
        <f t="shared" ref="BG185" si="1388">IF(BG183&gt;0.1,BF185,0)</f>
        <v>15.23878285191817</v>
      </c>
      <c r="BH185" s="42">
        <f t="shared" ref="BH185" si="1389">IF(BH183&gt;0.1,BG185,0)</f>
        <v>15.23878285191817</v>
      </c>
      <c r="BI185" s="42">
        <f t="shared" ref="BI185" si="1390">IF(BI183&gt;0.1,BH185,0)</f>
        <v>15.23878285191817</v>
      </c>
      <c r="BJ185" s="42">
        <f t="shared" ref="BJ185" si="1391">IF(BJ183&gt;0.1,BI185,0)</f>
        <v>15.23878285191817</v>
      </c>
      <c r="BK185" s="42">
        <f t="shared" ref="BK185" si="1392">IF(BK183&gt;0.1,BJ185,0)</f>
        <v>15.23878285191817</v>
      </c>
      <c r="BL185" s="42">
        <f t="shared" ref="BL185" si="1393">IF(BL183&gt;0.1,BK185,0)</f>
        <v>15.23878285191817</v>
      </c>
      <c r="BM185" s="42">
        <f t="shared" ref="BM185" si="1394">IF(BM183&gt;0.1,BL185,0)</f>
        <v>15.23878285191817</v>
      </c>
      <c r="BN185" s="42">
        <f t="shared" ref="BN185" si="1395">IF(BN183&gt;0.1,BM185,0)</f>
        <v>15.23878285191817</v>
      </c>
      <c r="BO185" s="42">
        <f t="shared" ref="BO185" si="1396">IF(BO183&gt;0.1,BN185,0)</f>
        <v>15.23878285191817</v>
      </c>
      <c r="BP185" s="42">
        <f t="shared" ref="BP185" si="1397">IF(BP183&gt;0.1,BO185,0)</f>
        <v>15.23878285191817</v>
      </c>
      <c r="BQ185" s="42">
        <f t="shared" ref="BQ185" si="1398">IF(BQ183&gt;0.1,BP185,0)</f>
        <v>15.23878285191817</v>
      </c>
      <c r="BR185" s="42">
        <f t="shared" ref="BR185" si="1399">IF(BR183&gt;0.1,BQ185,0)</f>
        <v>15.23878285191817</v>
      </c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</row>
    <row r="186" spans="1:114" s="2" customFormat="1" ht="15">
      <c r="A186" s="9" t="s">
        <v>217</v>
      </c>
      <c r="B186" s="42"/>
      <c r="C186" s="42"/>
      <c r="D186" s="42"/>
      <c r="E186" s="42"/>
      <c r="F186" s="42"/>
      <c r="G186" s="42"/>
      <c r="H186" s="42"/>
      <c r="I186" s="42"/>
      <c r="K186" s="42"/>
      <c r="L186" s="42"/>
      <c r="M186" s="42"/>
      <c r="N186" s="42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2">
        <f>'Med LF - portfolio costs'!BE$10*BD$21</f>
        <v>233.15337763434792</v>
      </c>
      <c r="BF186" s="42">
        <f t="shared" ref="BF186" si="1400">IF(BE187&gt;0,BE187,0)</f>
        <v>217.6098191253914</v>
      </c>
      <c r="BG186" s="42">
        <f t="shared" ref="BG186" si="1401">IF(BF187&gt;0,BF187,0)</f>
        <v>202.06626061643487</v>
      </c>
      <c r="BH186" s="42">
        <f t="shared" ref="BH186" si="1402">IF(BG187&gt;0,BG187,0)</f>
        <v>186.52270210747835</v>
      </c>
      <c r="BI186" s="42">
        <f t="shared" ref="BI186" si="1403">IF(BH187&gt;0,BH187,0)</f>
        <v>170.97914359852183</v>
      </c>
      <c r="BJ186" s="42">
        <f t="shared" ref="BJ186" si="1404">IF(BI187&gt;0,BI187,0)</f>
        <v>155.43558508956531</v>
      </c>
      <c r="BK186" s="42">
        <f t="shared" ref="BK186" si="1405">IF(BJ187&gt;0,BJ187,0)</f>
        <v>139.89202658060879</v>
      </c>
      <c r="BL186" s="42">
        <f t="shared" ref="BL186" si="1406">IF(BK187&gt;0,BK187,0)</f>
        <v>124.34846807165226</v>
      </c>
      <c r="BM186" s="42">
        <f t="shared" ref="BM186" si="1407">IF(BL187&gt;0,BL187,0)</f>
        <v>108.80490956269574</v>
      </c>
      <c r="BN186" s="42">
        <f t="shared" ref="BN186" si="1408">IF(BM187&gt;0,BM187,0)</f>
        <v>93.261351053739219</v>
      </c>
      <c r="BO186" s="42">
        <f t="shared" ref="BO186" si="1409">IF(BN187&gt;0,BN187,0)</f>
        <v>77.717792544782696</v>
      </c>
      <c r="BP186" s="42">
        <f t="shared" ref="BP186" si="1410">IF(BO187&gt;0,BO187,0)</f>
        <v>62.174234035826167</v>
      </c>
      <c r="BQ186" s="42">
        <f t="shared" ref="BQ186" si="1411">IF(BP187&gt;0,BP187,0)</f>
        <v>46.630675526869638</v>
      </c>
      <c r="BR186" s="42">
        <f t="shared" ref="BR186" si="1412">IF(BQ187&gt;0,BQ187,0)</f>
        <v>31.087117017913108</v>
      </c>
      <c r="BS186" s="42">
        <f t="shared" ref="BS186" si="1413">IF(BR187&gt;0,BR187,0)</f>
        <v>15.543558508956581</v>
      </c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</row>
    <row r="187" spans="1:114" s="2" customFormat="1" ht="15">
      <c r="A187" s="9"/>
      <c r="B187" s="42"/>
      <c r="C187" s="42"/>
      <c r="D187" s="42"/>
      <c r="E187" s="42"/>
      <c r="F187" s="42"/>
      <c r="G187" s="42"/>
      <c r="H187" s="42"/>
      <c r="I187" s="42"/>
      <c r="K187" s="42"/>
      <c r="L187" s="42"/>
      <c r="M187" s="42"/>
      <c r="N187" s="42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133"/>
      <c r="BE187" s="42">
        <f>+BE186-BE188</f>
        <v>217.6098191253914</v>
      </c>
      <c r="BF187" s="42">
        <f t="shared" ref="BF187:BS187" si="1414">+BF186-BF188</f>
        <v>202.06626061643487</v>
      </c>
      <c r="BG187" s="42">
        <f t="shared" si="1414"/>
        <v>186.52270210747835</v>
      </c>
      <c r="BH187" s="42">
        <f t="shared" si="1414"/>
        <v>170.97914359852183</v>
      </c>
      <c r="BI187" s="42">
        <f t="shared" si="1414"/>
        <v>155.43558508956531</v>
      </c>
      <c r="BJ187" s="42">
        <f t="shared" si="1414"/>
        <v>139.89202658060879</v>
      </c>
      <c r="BK187" s="42">
        <f t="shared" si="1414"/>
        <v>124.34846807165226</v>
      </c>
      <c r="BL187" s="42">
        <f t="shared" si="1414"/>
        <v>108.80490956269574</v>
      </c>
      <c r="BM187" s="42">
        <f t="shared" si="1414"/>
        <v>93.261351053739219</v>
      </c>
      <c r="BN187" s="42">
        <f t="shared" si="1414"/>
        <v>77.717792544782696</v>
      </c>
      <c r="BO187" s="42">
        <f t="shared" si="1414"/>
        <v>62.174234035826167</v>
      </c>
      <c r="BP187" s="42">
        <f t="shared" si="1414"/>
        <v>46.630675526869638</v>
      </c>
      <c r="BQ187" s="42">
        <f t="shared" si="1414"/>
        <v>31.087117017913108</v>
      </c>
      <c r="BR187" s="42">
        <f t="shared" si="1414"/>
        <v>15.543558508956581</v>
      </c>
      <c r="BS187" s="42">
        <f t="shared" si="1414"/>
        <v>5.3290705182007514E-14</v>
      </c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</row>
    <row r="188" spans="1:114" s="2" customFormat="1" ht="15">
      <c r="A188" s="9"/>
      <c r="B188" s="42"/>
      <c r="C188" s="42"/>
      <c r="D188" s="42"/>
      <c r="E188" s="42"/>
      <c r="F188" s="42"/>
      <c r="G188" s="42"/>
      <c r="H188" s="42"/>
      <c r="I188" s="42"/>
      <c r="K188" s="42"/>
      <c r="L188" s="42"/>
      <c r="M188" s="42"/>
      <c r="N188" s="42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2">
        <f>IF(BE186&gt;0.1,BE186/$B$8,0)</f>
        <v>15.543558508956528</v>
      </c>
      <c r="BF188" s="42">
        <f>IF(BF186&gt;0.1,BE188,0)</f>
        <v>15.543558508956528</v>
      </c>
      <c r="BG188" s="42">
        <f t="shared" ref="BG188" si="1415">IF(BG186&gt;0.1,BF188,0)</f>
        <v>15.543558508956528</v>
      </c>
      <c r="BH188" s="42">
        <f t="shared" ref="BH188" si="1416">IF(BH186&gt;0.1,BG188,0)</f>
        <v>15.543558508956528</v>
      </c>
      <c r="BI188" s="42">
        <f t="shared" ref="BI188" si="1417">IF(BI186&gt;0.1,BH188,0)</f>
        <v>15.543558508956528</v>
      </c>
      <c r="BJ188" s="42">
        <f t="shared" ref="BJ188" si="1418">IF(BJ186&gt;0.1,BI188,0)</f>
        <v>15.543558508956528</v>
      </c>
      <c r="BK188" s="42">
        <f t="shared" ref="BK188" si="1419">IF(BK186&gt;0.1,BJ188,0)</f>
        <v>15.543558508956528</v>
      </c>
      <c r="BL188" s="42">
        <f t="shared" ref="BL188" si="1420">IF(BL186&gt;0.1,BK188,0)</f>
        <v>15.543558508956528</v>
      </c>
      <c r="BM188" s="42">
        <f t="shared" ref="BM188" si="1421">IF(BM186&gt;0.1,BL188,0)</f>
        <v>15.543558508956528</v>
      </c>
      <c r="BN188" s="42">
        <f t="shared" ref="BN188" si="1422">IF(BN186&gt;0.1,BM188,0)</f>
        <v>15.543558508956528</v>
      </c>
      <c r="BO188" s="42">
        <f t="shared" ref="BO188" si="1423">IF(BO186&gt;0.1,BN188,0)</f>
        <v>15.543558508956528</v>
      </c>
      <c r="BP188" s="42">
        <f t="shared" ref="BP188" si="1424">IF(BP186&gt;0.1,BO188,0)</f>
        <v>15.543558508956528</v>
      </c>
      <c r="BQ188" s="42">
        <f t="shared" ref="BQ188" si="1425">IF(BQ186&gt;0.1,BP188,0)</f>
        <v>15.543558508956528</v>
      </c>
      <c r="BR188" s="42">
        <f t="shared" ref="BR188" si="1426">IF(BR186&gt;0.1,BQ188,0)</f>
        <v>15.543558508956528</v>
      </c>
      <c r="BS188" s="42">
        <f t="shared" ref="BS188" si="1427">IF(BS186&gt;0.1,BR188,0)</f>
        <v>15.543558508956528</v>
      </c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</row>
    <row r="189" spans="1:114" s="2" customFormat="1" ht="15">
      <c r="A189" s="9" t="s">
        <v>218</v>
      </c>
      <c r="B189" s="42"/>
      <c r="C189" s="42"/>
      <c r="D189" s="42"/>
      <c r="E189" s="42"/>
      <c r="F189" s="42"/>
      <c r="G189" s="42"/>
      <c r="H189" s="42"/>
      <c r="I189" s="42"/>
      <c r="K189" s="42"/>
      <c r="L189" s="42"/>
      <c r="M189" s="42"/>
      <c r="N189" s="42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2">
        <f>'Med LF - portfolio costs'!BF$10*BE$21</f>
        <v>237.81644518703493</v>
      </c>
      <c r="BG189" s="42">
        <f t="shared" ref="BG189" si="1428">IF(BF190&gt;0,BF190,0)</f>
        <v>221.96201550789928</v>
      </c>
      <c r="BH189" s="42">
        <f t="shared" ref="BH189" si="1429">IF(BG190&gt;0,BG190,0)</f>
        <v>206.10758582876363</v>
      </c>
      <c r="BI189" s="42">
        <f t="shared" ref="BI189" si="1430">IF(BH190&gt;0,BH190,0)</f>
        <v>190.25315614962798</v>
      </c>
      <c r="BJ189" s="42">
        <f t="shared" ref="BJ189" si="1431">IF(BI190&gt;0,BI190,0)</f>
        <v>174.39872647049233</v>
      </c>
      <c r="BK189" s="42">
        <f t="shared" ref="BK189" si="1432">IF(BJ190&gt;0,BJ190,0)</f>
        <v>158.54429679135669</v>
      </c>
      <c r="BL189" s="42">
        <f t="shared" ref="BL189" si="1433">IF(BK190&gt;0,BK190,0)</f>
        <v>142.68986711222104</v>
      </c>
      <c r="BM189" s="42">
        <f t="shared" ref="BM189" si="1434">IF(BL190&gt;0,BL190,0)</f>
        <v>126.83543743308537</v>
      </c>
      <c r="BN189" s="42">
        <f t="shared" ref="BN189" si="1435">IF(BM190&gt;0,BM190,0)</f>
        <v>110.98100775394971</v>
      </c>
      <c r="BO189" s="42">
        <f t="shared" ref="BO189" si="1436">IF(BN190&gt;0,BN190,0)</f>
        <v>95.126578074814049</v>
      </c>
      <c r="BP189" s="42">
        <f t="shared" ref="BP189" si="1437">IF(BO190&gt;0,BO190,0)</f>
        <v>79.272148395678386</v>
      </c>
      <c r="BQ189" s="42">
        <f t="shared" ref="BQ189" si="1438">IF(BP190&gt;0,BP190,0)</f>
        <v>63.417718716542723</v>
      </c>
      <c r="BR189" s="42">
        <f t="shared" ref="BR189" si="1439">IF(BQ190&gt;0,BQ190,0)</f>
        <v>47.56328903740706</v>
      </c>
      <c r="BS189" s="42">
        <f t="shared" ref="BS189" si="1440">IF(BR190&gt;0,BR190,0)</f>
        <v>31.708859358271397</v>
      </c>
      <c r="BT189" s="42">
        <f t="shared" ref="BT189" si="1441">IF(BS190&gt;0,BS190,0)</f>
        <v>15.854429679135736</v>
      </c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</row>
    <row r="190" spans="1:114" s="2" customFormat="1" ht="15">
      <c r="B190" s="42"/>
      <c r="C190" s="42"/>
      <c r="D190" s="42"/>
      <c r="E190" s="42"/>
      <c r="F190" s="42"/>
      <c r="G190" s="42"/>
      <c r="H190" s="42"/>
      <c r="I190" s="42"/>
      <c r="K190" s="42"/>
      <c r="L190" s="42"/>
      <c r="M190" s="42"/>
      <c r="N190" s="42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133"/>
      <c r="BF190" s="42">
        <f>+BF189-BF191</f>
        <v>221.96201550789928</v>
      </c>
      <c r="BG190" s="42">
        <f t="shared" ref="BG190:BT190" si="1442">+BG189-BG191</f>
        <v>206.10758582876363</v>
      </c>
      <c r="BH190" s="42">
        <f t="shared" si="1442"/>
        <v>190.25315614962798</v>
      </c>
      <c r="BI190" s="42">
        <f t="shared" si="1442"/>
        <v>174.39872647049233</v>
      </c>
      <c r="BJ190" s="42">
        <f t="shared" si="1442"/>
        <v>158.54429679135669</v>
      </c>
      <c r="BK190" s="42">
        <f t="shared" si="1442"/>
        <v>142.68986711222104</v>
      </c>
      <c r="BL190" s="42">
        <f t="shared" si="1442"/>
        <v>126.83543743308537</v>
      </c>
      <c r="BM190" s="42">
        <f t="shared" si="1442"/>
        <v>110.98100775394971</v>
      </c>
      <c r="BN190" s="42">
        <f t="shared" si="1442"/>
        <v>95.126578074814049</v>
      </c>
      <c r="BO190" s="42">
        <f t="shared" si="1442"/>
        <v>79.272148395678386</v>
      </c>
      <c r="BP190" s="42">
        <f t="shared" si="1442"/>
        <v>63.417718716542723</v>
      </c>
      <c r="BQ190" s="42">
        <f t="shared" si="1442"/>
        <v>47.56328903740706</v>
      </c>
      <c r="BR190" s="42">
        <f t="shared" si="1442"/>
        <v>31.708859358271397</v>
      </c>
      <c r="BS190" s="42">
        <f t="shared" si="1442"/>
        <v>15.854429679135736</v>
      </c>
      <c r="BT190" s="42">
        <f t="shared" si="1442"/>
        <v>7.460698725481052E-14</v>
      </c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</row>
    <row r="191" spans="1:114" s="2" customFormat="1" ht="15">
      <c r="A191" s="9"/>
      <c r="B191" s="42"/>
      <c r="C191" s="42"/>
      <c r="D191" s="42"/>
      <c r="E191" s="42"/>
      <c r="F191" s="42"/>
      <c r="G191" s="42"/>
      <c r="H191" s="42"/>
      <c r="I191" s="42"/>
      <c r="K191" s="42"/>
      <c r="L191" s="42"/>
      <c r="M191" s="42"/>
      <c r="N191" s="42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2">
        <f>IF(BF189&gt;0.1,BF189/$B$8,0)</f>
        <v>15.854429679135661</v>
      </c>
      <c r="BG191" s="42">
        <f>IF(BG189&gt;0.1,BF191,0)</f>
        <v>15.854429679135661</v>
      </c>
      <c r="BH191" s="42">
        <f t="shared" ref="BH191" si="1443">IF(BH189&gt;0.1,BG191,0)</f>
        <v>15.854429679135661</v>
      </c>
      <c r="BI191" s="42">
        <f t="shared" ref="BI191" si="1444">IF(BI189&gt;0.1,BH191,0)</f>
        <v>15.854429679135661</v>
      </c>
      <c r="BJ191" s="42">
        <f t="shared" ref="BJ191" si="1445">IF(BJ189&gt;0.1,BI191,0)</f>
        <v>15.854429679135661</v>
      </c>
      <c r="BK191" s="42">
        <f t="shared" ref="BK191" si="1446">IF(BK189&gt;0.1,BJ191,0)</f>
        <v>15.854429679135661</v>
      </c>
      <c r="BL191" s="42">
        <f t="shared" ref="BL191" si="1447">IF(BL189&gt;0.1,BK191,0)</f>
        <v>15.854429679135661</v>
      </c>
      <c r="BM191" s="42">
        <f t="shared" ref="BM191" si="1448">IF(BM189&gt;0.1,BL191,0)</f>
        <v>15.854429679135661</v>
      </c>
      <c r="BN191" s="42">
        <f t="shared" ref="BN191" si="1449">IF(BN189&gt;0.1,BM191,0)</f>
        <v>15.854429679135661</v>
      </c>
      <c r="BO191" s="42">
        <f t="shared" ref="BO191" si="1450">IF(BO189&gt;0.1,BN191,0)</f>
        <v>15.854429679135661</v>
      </c>
      <c r="BP191" s="42">
        <f t="shared" ref="BP191" si="1451">IF(BP189&gt;0.1,BO191,0)</f>
        <v>15.854429679135661</v>
      </c>
      <c r="BQ191" s="42">
        <f t="shared" ref="BQ191" si="1452">IF(BQ189&gt;0.1,BP191,0)</f>
        <v>15.854429679135661</v>
      </c>
      <c r="BR191" s="42">
        <f t="shared" ref="BR191" si="1453">IF(BR189&gt;0.1,BQ191,0)</f>
        <v>15.854429679135661</v>
      </c>
      <c r="BS191" s="42">
        <f t="shared" ref="BS191" si="1454">IF(BS189&gt;0.1,BR191,0)</f>
        <v>15.854429679135661</v>
      </c>
      <c r="BT191" s="42">
        <f t="shared" ref="BT191" si="1455">IF(BT189&gt;0.1,BS191,0)</f>
        <v>15.854429679135661</v>
      </c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</row>
    <row r="192" spans="1:114" s="2" customFormat="1" ht="15">
      <c r="A192" s="9" t="s">
        <v>219</v>
      </c>
      <c r="B192" s="42"/>
      <c r="C192" s="42"/>
      <c r="D192" s="42"/>
      <c r="E192" s="42"/>
      <c r="F192" s="42"/>
      <c r="G192" s="42"/>
      <c r="H192" s="42"/>
      <c r="I192" s="42"/>
      <c r="K192" s="42"/>
      <c r="L192" s="42"/>
      <c r="M192" s="42"/>
      <c r="N192" s="42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2">
        <f>'Med LF - portfolio costs'!BG$10*BF$21</f>
        <v>242.57277409077562</v>
      </c>
      <c r="BH192" s="42">
        <f t="shared" ref="BH192" si="1456">IF(BG193&gt;0,BG193,0)</f>
        <v>226.40125581805725</v>
      </c>
      <c r="BI192" s="42">
        <f t="shared" ref="BI192" si="1457">IF(BH193&gt;0,BH193,0)</f>
        <v>210.22973754533888</v>
      </c>
      <c r="BJ192" s="42">
        <f t="shared" ref="BJ192" si="1458">IF(BI193&gt;0,BI193,0)</f>
        <v>194.05821927262051</v>
      </c>
      <c r="BK192" s="42">
        <f t="shared" ref="BK192" si="1459">IF(BJ193&gt;0,BJ193,0)</f>
        <v>177.88670099990213</v>
      </c>
      <c r="BL192" s="42">
        <f t="shared" ref="BL192" si="1460">IF(BK193&gt;0,BK193,0)</f>
        <v>161.71518272718376</v>
      </c>
      <c r="BM192" s="42">
        <f t="shared" ref="BM192" si="1461">IF(BL193&gt;0,BL193,0)</f>
        <v>145.54366445446539</v>
      </c>
      <c r="BN192" s="42">
        <f t="shared" ref="BN192" si="1462">IF(BM193&gt;0,BM193,0)</f>
        <v>129.37214618174701</v>
      </c>
      <c r="BO192" s="42">
        <f t="shared" ref="BO192" si="1463">IF(BN193&gt;0,BN193,0)</f>
        <v>113.20062790902864</v>
      </c>
      <c r="BP192" s="42">
        <f t="shared" ref="BP192" si="1464">IF(BO193&gt;0,BO193,0)</f>
        <v>97.029109636310267</v>
      </c>
      <c r="BQ192" s="42">
        <f t="shared" ref="BQ192" si="1465">IF(BP193&gt;0,BP193,0)</f>
        <v>80.857591363591894</v>
      </c>
      <c r="BR192" s="42">
        <f t="shared" ref="BR192" si="1466">IF(BQ193&gt;0,BQ193,0)</f>
        <v>64.686073090873521</v>
      </c>
      <c r="BS192" s="42">
        <f t="shared" ref="BS192" si="1467">IF(BR193&gt;0,BR193,0)</f>
        <v>48.514554818155148</v>
      </c>
      <c r="BT192" s="42">
        <f t="shared" ref="BT192" si="1468">IF(BS193&gt;0,BS193,0)</f>
        <v>32.343036545436775</v>
      </c>
      <c r="BU192" s="42">
        <f t="shared" ref="BU192" si="1469">IF(BT193&gt;0,BT193,0)</f>
        <v>16.171518272718398</v>
      </c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</row>
    <row r="193" spans="1:114" s="2" customFormat="1" ht="15">
      <c r="A193" s="9"/>
      <c r="B193" s="42"/>
      <c r="C193" s="42"/>
      <c r="D193" s="42"/>
      <c r="E193" s="42"/>
      <c r="F193" s="42"/>
      <c r="G193" s="42"/>
      <c r="H193" s="42"/>
      <c r="I193" s="42"/>
      <c r="K193" s="42"/>
      <c r="L193" s="42"/>
      <c r="M193" s="42"/>
      <c r="N193" s="42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133"/>
      <c r="BG193" s="42">
        <f>+BG192-BG194</f>
        <v>226.40125581805725</v>
      </c>
      <c r="BH193" s="42">
        <f t="shared" ref="BH193:BU193" si="1470">+BH192-BH194</f>
        <v>210.22973754533888</v>
      </c>
      <c r="BI193" s="42">
        <f t="shared" si="1470"/>
        <v>194.05821927262051</v>
      </c>
      <c r="BJ193" s="42">
        <f t="shared" si="1470"/>
        <v>177.88670099990213</v>
      </c>
      <c r="BK193" s="42">
        <f t="shared" si="1470"/>
        <v>161.71518272718376</v>
      </c>
      <c r="BL193" s="42">
        <f t="shared" si="1470"/>
        <v>145.54366445446539</v>
      </c>
      <c r="BM193" s="42">
        <f t="shared" si="1470"/>
        <v>129.37214618174701</v>
      </c>
      <c r="BN193" s="42">
        <f t="shared" si="1470"/>
        <v>113.20062790902864</v>
      </c>
      <c r="BO193" s="42">
        <f t="shared" si="1470"/>
        <v>97.029109636310267</v>
      </c>
      <c r="BP193" s="42">
        <f t="shared" si="1470"/>
        <v>80.857591363591894</v>
      </c>
      <c r="BQ193" s="42">
        <f t="shared" si="1470"/>
        <v>64.686073090873521</v>
      </c>
      <c r="BR193" s="42">
        <f t="shared" si="1470"/>
        <v>48.514554818155148</v>
      </c>
      <c r="BS193" s="42">
        <f t="shared" si="1470"/>
        <v>32.343036545436775</v>
      </c>
      <c r="BT193" s="42">
        <f t="shared" si="1470"/>
        <v>16.171518272718398</v>
      </c>
      <c r="BU193" s="42">
        <f t="shared" si="1470"/>
        <v>0</v>
      </c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</row>
    <row r="194" spans="1:114" s="2" customFormat="1" ht="15">
      <c r="A194" s="9"/>
      <c r="B194" s="42"/>
      <c r="C194" s="42"/>
      <c r="D194" s="42"/>
      <c r="E194" s="42"/>
      <c r="F194" s="42"/>
      <c r="G194" s="42"/>
      <c r="H194" s="42"/>
      <c r="I194" s="42"/>
      <c r="K194" s="42"/>
      <c r="L194" s="42"/>
      <c r="M194" s="42"/>
      <c r="N194" s="42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2">
        <f>IF(BG192&gt;0.1,BG192/$B$8,0)</f>
        <v>16.171518272718377</v>
      </c>
      <c r="BH194" s="42">
        <f>IF(BH192&gt;0.1,BG194,0)</f>
        <v>16.171518272718377</v>
      </c>
      <c r="BI194" s="42">
        <f t="shared" ref="BI194" si="1471">IF(BI192&gt;0.1,BH194,0)</f>
        <v>16.171518272718377</v>
      </c>
      <c r="BJ194" s="42">
        <f t="shared" ref="BJ194" si="1472">IF(BJ192&gt;0.1,BI194,0)</f>
        <v>16.171518272718377</v>
      </c>
      <c r="BK194" s="42">
        <f t="shared" ref="BK194" si="1473">IF(BK192&gt;0.1,BJ194,0)</f>
        <v>16.171518272718377</v>
      </c>
      <c r="BL194" s="42">
        <f t="shared" ref="BL194" si="1474">IF(BL192&gt;0.1,BK194,0)</f>
        <v>16.171518272718377</v>
      </c>
      <c r="BM194" s="42">
        <f t="shared" ref="BM194" si="1475">IF(BM192&gt;0.1,BL194,0)</f>
        <v>16.171518272718377</v>
      </c>
      <c r="BN194" s="42">
        <f t="shared" ref="BN194" si="1476">IF(BN192&gt;0.1,BM194,0)</f>
        <v>16.171518272718377</v>
      </c>
      <c r="BO194" s="42">
        <f t="shared" ref="BO194" si="1477">IF(BO192&gt;0.1,BN194,0)</f>
        <v>16.171518272718377</v>
      </c>
      <c r="BP194" s="42">
        <f t="shared" ref="BP194" si="1478">IF(BP192&gt;0.1,BO194,0)</f>
        <v>16.171518272718377</v>
      </c>
      <c r="BQ194" s="42">
        <f t="shared" ref="BQ194" si="1479">IF(BQ192&gt;0.1,BP194,0)</f>
        <v>16.171518272718377</v>
      </c>
      <c r="BR194" s="42">
        <f t="shared" ref="BR194" si="1480">IF(BR192&gt;0.1,BQ194,0)</f>
        <v>16.171518272718377</v>
      </c>
      <c r="BS194" s="42">
        <f t="shared" ref="BS194" si="1481">IF(BS192&gt;0.1,BR194,0)</f>
        <v>16.171518272718377</v>
      </c>
      <c r="BT194" s="42">
        <f t="shared" ref="BT194" si="1482">IF(BT192&gt;0.1,BS194,0)</f>
        <v>16.171518272718377</v>
      </c>
      <c r="BU194" s="42">
        <f t="shared" ref="BU194" si="1483">IF(BU192&gt;0.1,BT194,0)</f>
        <v>16.171518272718377</v>
      </c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</row>
    <row r="195" spans="1:114" s="2" customFormat="1" ht="15">
      <c r="A195" s="9" t="s">
        <v>220</v>
      </c>
      <c r="B195" s="42"/>
      <c r="C195" s="42"/>
      <c r="D195" s="42"/>
      <c r="E195" s="42"/>
      <c r="F195" s="42"/>
      <c r="G195" s="42"/>
      <c r="H195" s="42"/>
      <c r="I195" s="42"/>
      <c r="K195" s="42"/>
      <c r="L195" s="42"/>
      <c r="M195" s="42"/>
      <c r="N195" s="42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2">
        <f>'Med LF - portfolio costs'!BH$10*BG$21</f>
        <v>247.42422957259114</v>
      </c>
      <c r="BI195" s="42">
        <f t="shared" ref="BI195" si="1484">IF(BH196&gt;0,BH196,0)</f>
        <v>230.92928093441839</v>
      </c>
      <c r="BJ195" s="42">
        <f t="shared" ref="BJ195" si="1485">IF(BI196&gt;0,BI196,0)</f>
        <v>214.43433229624566</v>
      </c>
      <c r="BK195" s="42">
        <f t="shared" ref="BK195" si="1486">IF(BJ196&gt;0,BJ196,0)</f>
        <v>197.93938365807293</v>
      </c>
      <c r="BL195" s="42">
        <f t="shared" ref="BL195" si="1487">IF(BK196&gt;0,BK196,0)</f>
        <v>181.4444350199002</v>
      </c>
      <c r="BM195" s="42">
        <f t="shared" ref="BM195" si="1488">IF(BL196&gt;0,BL196,0)</f>
        <v>164.94948638172747</v>
      </c>
      <c r="BN195" s="42">
        <f t="shared" ref="BN195" si="1489">IF(BM196&gt;0,BM196,0)</f>
        <v>148.45453774355474</v>
      </c>
      <c r="BO195" s="42">
        <f t="shared" ref="BO195" si="1490">IF(BN196&gt;0,BN196,0)</f>
        <v>131.95958910538201</v>
      </c>
      <c r="BP195" s="42">
        <f t="shared" ref="BP195" si="1491">IF(BO196&gt;0,BO196,0)</f>
        <v>115.46464046720926</v>
      </c>
      <c r="BQ195" s="42">
        <f t="shared" ref="BQ195" si="1492">IF(BP196&gt;0,BP196,0)</f>
        <v>98.96969182903652</v>
      </c>
      <c r="BR195" s="42">
        <f t="shared" ref="BR195" si="1493">IF(BQ196&gt;0,BQ196,0)</f>
        <v>82.474743190863776</v>
      </c>
      <c r="BS195" s="42">
        <f t="shared" ref="BS195" si="1494">IF(BR196&gt;0,BR196,0)</f>
        <v>65.979794552691033</v>
      </c>
      <c r="BT195" s="42">
        <f t="shared" ref="BT195" si="1495">IF(BS196&gt;0,BS196,0)</f>
        <v>49.484845914518289</v>
      </c>
      <c r="BU195" s="42">
        <f t="shared" ref="BU195" si="1496">IF(BT196&gt;0,BT196,0)</f>
        <v>32.989897276345545</v>
      </c>
      <c r="BV195" s="42">
        <f t="shared" ref="BV195" si="1497">IF(BU196&gt;0,BU196,0)</f>
        <v>16.494948638172801</v>
      </c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</row>
    <row r="196" spans="1:114" s="2" customFormat="1" ht="15">
      <c r="B196" s="42"/>
      <c r="C196" s="42"/>
      <c r="D196" s="42"/>
      <c r="E196" s="42"/>
      <c r="F196" s="42"/>
      <c r="G196" s="42"/>
      <c r="H196" s="42"/>
      <c r="I196" s="42"/>
      <c r="K196" s="42"/>
      <c r="L196" s="42"/>
      <c r="M196" s="42"/>
      <c r="N196" s="42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133"/>
      <c r="BH196" s="42">
        <f>+BH195-BH197</f>
        <v>230.92928093441839</v>
      </c>
      <c r="BI196" s="42">
        <f t="shared" ref="BI196:BV196" si="1498">+BI195-BI197</f>
        <v>214.43433229624566</v>
      </c>
      <c r="BJ196" s="42">
        <f t="shared" si="1498"/>
        <v>197.93938365807293</v>
      </c>
      <c r="BK196" s="42">
        <f t="shared" si="1498"/>
        <v>181.4444350199002</v>
      </c>
      <c r="BL196" s="42">
        <f t="shared" si="1498"/>
        <v>164.94948638172747</v>
      </c>
      <c r="BM196" s="42">
        <f t="shared" si="1498"/>
        <v>148.45453774355474</v>
      </c>
      <c r="BN196" s="42">
        <f t="shared" si="1498"/>
        <v>131.95958910538201</v>
      </c>
      <c r="BO196" s="42">
        <f t="shared" si="1498"/>
        <v>115.46464046720926</v>
      </c>
      <c r="BP196" s="42">
        <f t="shared" si="1498"/>
        <v>98.96969182903652</v>
      </c>
      <c r="BQ196" s="42">
        <f t="shared" si="1498"/>
        <v>82.474743190863776</v>
      </c>
      <c r="BR196" s="42">
        <f t="shared" si="1498"/>
        <v>65.979794552691033</v>
      </c>
      <c r="BS196" s="42">
        <f t="shared" si="1498"/>
        <v>49.484845914518289</v>
      </c>
      <c r="BT196" s="42">
        <f t="shared" si="1498"/>
        <v>32.989897276345545</v>
      </c>
      <c r="BU196" s="42">
        <f t="shared" si="1498"/>
        <v>16.494948638172801</v>
      </c>
      <c r="BV196" s="42">
        <f t="shared" si="1498"/>
        <v>5.6843418860808015E-14</v>
      </c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</row>
    <row r="197" spans="1:114" s="2" customFormat="1" ht="15">
      <c r="A197" s="9"/>
      <c r="B197" s="42"/>
      <c r="C197" s="42"/>
      <c r="D197" s="42"/>
      <c r="E197" s="42"/>
      <c r="F197" s="42"/>
      <c r="G197" s="42"/>
      <c r="H197" s="42"/>
      <c r="I197" s="42"/>
      <c r="K197" s="42"/>
      <c r="L197" s="42"/>
      <c r="M197" s="42"/>
      <c r="N197" s="42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2">
        <f>IF(BH195&gt;0.1,BH195/$B$8,0)</f>
        <v>16.494948638172744</v>
      </c>
      <c r="BI197" s="42">
        <f>IF(BI195&gt;0.1,BH197,0)</f>
        <v>16.494948638172744</v>
      </c>
      <c r="BJ197" s="42">
        <f t="shared" ref="BJ197" si="1499">IF(BJ195&gt;0.1,BI197,0)</f>
        <v>16.494948638172744</v>
      </c>
      <c r="BK197" s="42">
        <f t="shared" ref="BK197" si="1500">IF(BK195&gt;0.1,BJ197,0)</f>
        <v>16.494948638172744</v>
      </c>
      <c r="BL197" s="42">
        <f t="shared" ref="BL197" si="1501">IF(BL195&gt;0.1,BK197,0)</f>
        <v>16.494948638172744</v>
      </c>
      <c r="BM197" s="42">
        <f t="shared" ref="BM197" si="1502">IF(BM195&gt;0.1,BL197,0)</f>
        <v>16.494948638172744</v>
      </c>
      <c r="BN197" s="42">
        <f t="shared" ref="BN197" si="1503">IF(BN195&gt;0.1,BM197,0)</f>
        <v>16.494948638172744</v>
      </c>
      <c r="BO197" s="42">
        <f t="shared" ref="BO197" si="1504">IF(BO195&gt;0.1,BN197,0)</f>
        <v>16.494948638172744</v>
      </c>
      <c r="BP197" s="42">
        <f t="shared" ref="BP197" si="1505">IF(BP195&gt;0.1,BO197,0)</f>
        <v>16.494948638172744</v>
      </c>
      <c r="BQ197" s="42">
        <f t="shared" ref="BQ197" si="1506">IF(BQ195&gt;0.1,BP197,0)</f>
        <v>16.494948638172744</v>
      </c>
      <c r="BR197" s="42">
        <f t="shared" ref="BR197" si="1507">IF(BR195&gt;0.1,BQ197,0)</f>
        <v>16.494948638172744</v>
      </c>
      <c r="BS197" s="42">
        <f t="shared" ref="BS197" si="1508">IF(BS195&gt;0.1,BR197,0)</f>
        <v>16.494948638172744</v>
      </c>
      <c r="BT197" s="42">
        <f t="shared" ref="BT197" si="1509">IF(BT195&gt;0.1,BS197,0)</f>
        <v>16.494948638172744</v>
      </c>
      <c r="BU197" s="42">
        <f t="shared" ref="BU197" si="1510">IF(BU195&gt;0.1,BT197,0)</f>
        <v>16.494948638172744</v>
      </c>
      <c r="BV197" s="42">
        <f t="shared" ref="BV197" si="1511">IF(BV195&gt;0.1,BU197,0)</f>
        <v>16.494948638172744</v>
      </c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</row>
    <row r="198" spans="1:114" s="2" customFormat="1" ht="15">
      <c r="A198" s="9" t="s">
        <v>221</v>
      </c>
      <c r="B198" s="42"/>
      <c r="C198" s="42"/>
      <c r="D198" s="42"/>
      <c r="E198" s="42"/>
      <c r="F198" s="42"/>
      <c r="G198" s="42"/>
      <c r="H198" s="42"/>
      <c r="I198" s="42"/>
      <c r="K198" s="42"/>
      <c r="L198" s="42"/>
      <c r="M198" s="42"/>
      <c r="N198" s="42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2">
        <f>'Med LF - portfolio costs'!BI$10*BH$21</f>
        <v>252.37271416404295</v>
      </c>
      <c r="BJ198" s="42">
        <f t="shared" ref="BJ198" si="1512">IF(BI199&gt;0,BI199,0)</f>
        <v>235.54786655310676</v>
      </c>
      <c r="BK198" s="42">
        <f t="shared" ref="BK198" si="1513">IF(BJ199&gt;0,BJ199,0)</f>
        <v>218.72301894217057</v>
      </c>
      <c r="BL198" s="42">
        <f t="shared" ref="BL198" si="1514">IF(BK199&gt;0,BK199,0)</f>
        <v>201.89817133123438</v>
      </c>
      <c r="BM198" s="42">
        <f t="shared" ref="BM198" si="1515">IF(BL199&gt;0,BL199,0)</f>
        <v>185.07332372029819</v>
      </c>
      <c r="BN198" s="42">
        <f t="shared" ref="BN198" si="1516">IF(BM199&gt;0,BM199,0)</f>
        <v>168.248476109362</v>
      </c>
      <c r="BO198" s="42">
        <f t="shared" ref="BO198" si="1517">IF(BN199&gt;0,BN199,0)</f>
        <v>151.42362849842581</v>
      </c>
      <c r="BP198" s="42">
        <f t="shared" ref="BP198" si="1518">IF(BO199&gt;0,BO199,0)</f>
        <v>134.59878088748962</v>
      </c>
      <c r="BQ198" s="42">
        <f t="shared" ref="BQ198" si="1519">IF(BP199&gt;0,BP199,0)</f>
        <v>117.77393327655344</v>
      </c>
      <c r="BR198" s="42">
        <f t="shared" ref="BR198" si="1520">IF(BQ199&gt;0,BQ199,0)</f>
        <v>100.94908566561725</v>
      </c>
      <c r="BS198" s="42">
        <f t="shared" ref="BS198" si="1521">IF(BR199&gt;0,BR199,0)</f>
        <v>84.124238054681058</v>
      </c>
      <c r="BT198" s="42">
        <f t="shared" ref="BT198" si="1522">IF(BS199&gt;0,BS199,0)</f>
        <v>67.299390443744869</v>
      </c>
      <c r="BU198" s="42">
        <f t="shared" ref="BU198" si="1523">IF(BT199&gt;0,BT199,0)</f>
        <v>50.474542832808673</v>
      </c>
      <c r="BV198" s="42">
        <f t="shared" ref="BV198" si="1524">IF(BU199&gt;0,BU199,0)</f>
        <v>33.649695221872477</v>
      </c>
      <c r="BW198" s="42">
        <f t="shared" ref="BW198" si="1525">IF(BV199&gt;0,BV199,0)</f>
        <v>16.824847610936281</v>
      </c>
      <c r="BX198" s="40"/>
      <c r="BY198" s="40"/>
      <c r="BZ198" s="40"/>
      <c r="CA198" s="40"/>
      <c r="CB198" s="40"/>
      <c r="CC198" s="40"/>
      <c r="CD198" s="40"/>
      <c r="CE198" s="40"/>
      <c r="CF198" s="40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</row>
    <row r="199" spans="1:114" s="2" customFormat="1" ht="15">
      <c r="A199" s="9"/>
      <c r="B199" s="42"/>
      <c r="C199" s="42"/>
      <c r="D199" s="42"/>
      <c r="E199" s="42"/>
      <c r="F199" s="42"/>
      <c r="G199" s="42"/>
      <c r="H199" s="42"/>
      <c r="I199" s="42"/>
      <c r="K199" s="42"/>
      <c r="L199" s="42"/>
      <c r="M199" s="42"/>
      <c r="N199" s="42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133"/>
      <c r="BI199" s="42">
        <f>+BI198-BI200</f>
        <v>235.54786655310676</v>
      </c>
      <c r="BJ199" s="42">
        <f t="shared" ref="BJ199:BW199" si="1526">+BJ198-BJ200</f>
        <v>218.72301894217057</v>
      </c>
      <c r="BK199" s="42">
        <f t="shared" si="1526"/>
        <v>201.89817133123438</v>
      </c>
      <c r="BL199" s="42">
        <f t="shared" si="1526"/>
        <v>185.07332372029819</v>
      </c>
      <c r="BM199" s="42">
        <f t="shared" si="1526"/>
        <v>168.248476109362</v>
      </c>
      <c r="BN199" s="42">
        <f t="shared" si="1526"/>
        <v>151.42362849842581</v>
      </c>
      <c r="BO199" s="42">
        <f t="shared" si="1526"/>
        <v>134.59878088748962</v>
      </c>
      <c r="BP199" s="42">
        <f t="shared" si="1526"/>
        <v>117.77393327655344</v>
      </c>
      <c r="BQ199" s="42">
        <f t="shared" si="1526"/>
        <v>100.94908566561725</v>
      </c>
      <c r="BR199" s="42">
        <f t="shared" si="1526"/>
        <v>84.124238054681058</v>
      </c>
      <c r="BS199" s="42">
        <f t="shared" si="1526"/>
        <v>67.299390443744869</v>
      </c>
      <c r="BT199" s="42">
        <f t="shared" si="1526"/>
        <v>50.474542832808673</v>
      </c>
      <c r="BU199" s="42">
        <f t="shared" si="1526"/>
        <v>33.649695221872477</v>
      </c>
      <c r="BV199" s="42">
        <f t="shared" si="1526"/>
        <v>16.824847610936281</v>
      </c>
      <c r="BW199" s="42">
        <f t="shared" si="1526"/>
        <v>8.5265128291212022E-14</v>
      </c>
      <c r="BX199" s="40"/>
      <c r="BY199" s="40"/>
      <c r="BZ199" s="40"/>
      <c r="CA199" s="40"/>
      <c r="CB199" s="40"/>
      <c r="CC199" s="40"/>
      <c r="CD199" s="40"/>
      <c r="CE199" s="40"/>
      <c r="CF199" s="40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</row>
    <row r="200" spans="1:114" s="2" customFormat="1" ht="15">
      <c r="A200" s="9"/>
      <c r="B200" s="42"/>
      <c r="C200" s="42"/>
      <c r="D200" s="42"/>
      <c r="E200" s="42"/>
      <c r="F200" s="42"/>
      <c r="G200" s="42"/>
      <c r="H200" s="42"/>
      <c r="I200" s="42"/>
      <c r="K200" s="42"/>
      <c r="L200" s="42"/>
      <c r="M200" s="42"/>
      <c r="N200" s="42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2">
        <f>IF(BI198&gt;0.1,BI198/$B$8,0)</f>
        <v>16.824847610936196</v>
      </c>
      <c r="BJ200" s="42">
        <f>IF(BJ198&gt;0.1,BI200,0)</f>
        <v>16.824847610936196</v>
      </c>
      <c r="BK200" s="42">
        <f t="shared" ref="BK200" si="1527">IF(BK198&gt;0.1,BJ200,0)</f>
        <v>16.824847610936196</v>
      </c>
      <c r="BL200" s="42">
        <f t="shared" ref="BL200" si="1528">IF(BL198&gt;0.1,BK200,0)</f>
        <v>16.824847610936196</v>
      </c>
      <c r="BM200" s="42">
        <f t="shared" ref="BM200" si="1529">IF(BM198&gt;0.1,BL200,0)</f>
        <v>16.824847610936196</v>
      </c>
      <c r="BN200" s="42">
        <f t="shared" ref="BN200" si="1530">IF(BN198&gt;0.1,BM200,0)</f>
        <v>16.824847610936196</v>
      </c>
      <c r="BO200" s="42">
        <f t="shared" ref="BO200" si="1531">IF(BO198&gt;0.1,BN200,0)</f>
        <v>16.824847610936196</v>
      </c>
      <c r="BP200" s="42">
        <f t="shared" ref="BP200" si="1532">IF(BP198&gt;0.1,BO200,0)</f>
        <v>16.824847610936196</v>
      </c>
      <c r="BQ200" s="42">
        <f t="shared" ref="BQ200" si="1533">IF(BQ198&gt;0.1,BP200,0)</f>
        <v>16.824847610936196</v>
      </c>
      <c r="BR200" s="42">
        <f t="shared" ref="BR200" si="1534">IF(BR198&gt;0.1,BQ200,0)</f>
        <v>16.824847610936196</v>
      </c>
      <c r="BS200" s="42">
        <f t="shared" ref="BS200" si="1535">IF(BS198&gt;0.1,BR200,0)</f>
        <v>16.824847610936196</v>
      </c>
      <c r="BT200" s="42">
        <f t="shared" ref="BT200" si="1536">IF(BT198&gt;0.1,BS200,0)</f>
        <v>16.824847610936196</v>
      </c>
      <c r="BU200" s="42">
        <f t="shared" ref="BU200" si="1537">IF(BU198&gt;0.1,BT200,0)</f>
        <v>16.824847610936196</v>
      </c>
      <c r="BV200" s="42">
        <f t="shared" ref="BV200" si="1538">IF(BV198&gt;0.1,BU200,0)</f>
        <v>16.824847610936196</v>
      </c>
      <c r="BW200" s="42">
        <f t="shared" ref="BW200" si="1539">IF(BW198&gt;0.1,BV200,0)</f>
        <v>16.824847610936196</v>
      </c>
      <c r="BX200" s="40"/>
      <c r="BY200" s="40"/>
      <c r="BZ200" s="40"/>
      <c r="CA200" s="40"/>
      <c r="CB200" s="40"/>
      <c r="CC200" s="40"/>
      <c r="CD200" s="40"/>
      <c r="CE200" s="40"/>
      <c r="CF200" s="40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</row>
    <row r="201" spans="1:114" s="2" customFormat="1" ht="15">
      <c r="A201" s="9" t="s">
        <v>222</v>
      </c>
      <c r="B201" s="42"/>
      <c r="C201" s="42"/>
      <c r="D201" s="42"/>
      <c r="E201" s="42"/>
      <c r="F201" s="42"/>
      <c r="G201" s="42"/>
      <c r="H201" s="42"/>
      <c r="I201" s="42"/>
      <c r="K201" s="42"/>
      <c r="L201" s="42"/>
      <c r="M201" s="42"/>
      <c r="N201" s="42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2">
        <f>'Med LF - portfolio costs'!BJ$10*BI$21</f>
        <v>257.42016844732382</v>
      </c>
      <c r="BK201" s="42">
        <f t="shared" ref="BK201" si="1540">IF(BJ202&gt;0,BJ202,0)</f>
        <v>240.25882388416889</v>
      </c>
      <c r="BL201" s="42">
        <f t="shared" ref="BL201" si="1541">IF(BK202&gt;0,BK202,0)</f>
        <v>223.09747932101396</v>
      </c>
      <c r="BM201" s="42">
        <f t="shared" ref="BM201" si="1542">IF(BL202&gt;0,BL202,0)</f>
        <v>205.93613475785904</v>
      </c>
      <c r="BN201" s="42">
        <f t="shared" ref="BN201" si="1543">IF(BM202&gt;0,BM202,0)</f>
        <v>188.77479019470411</v>
      </c>
      <c r="BO201" s="42">
        <f t="shared" ref="BO201" si="1544">IF(BN202&gt;0,BN202,0)</f>
        <v>171.61344563154918</v>
      </c>
      <c r="BP201" s="42">
        <f t="shared" ref="BP201" si="1545">IF(BO202&gt;0,BO202,0)</f>
        <v>154.45210106839426</v>
      </c>
      <c r="BQ201" s="42">
        <f t="shared" ref="BQ201" si="1546">IF(BP202&gt;0,BP202,0)</f>
        <v>137.29075650523933</v>
      </c>
      <c r="BR201" s="42">
        <f t="shared" ref="BR201" si="1547">IF(BQ202&gt;0,BQ202,0)</f>
        <v>120.1294119420844</v>
      </c>
      <c r="BS201" s="42">
        <f t="shared" ref="BS201" si="1548">IF(BR202&gt;0,BR202,0)</f>
        <v>102.96806737892948</v>
      </c>
      <c r="BT201" s="42">
        <f t="shared" ref="BT201" si="1549">IF(BS202&gt;0,BS202,0)</f>
        <v>85.806722815774549</v>
      </c>
      <c r="BU201" s="42">
        <f t="shared" ref="BU201" si="1550">IF(BT202&gt;0,BT202,0)</f>
        <v>68.645378252619622</v>
      </c>
      <c r="BV201" s="42">
        <f t="shared" ref="BV201" si="1551">IF(BU202&gt;0,BU202,0)</f>
        <v>51.484033689464702</v>
      </c>
      <c r="BW201" s="42">
        <f t="shared" ref="BW201" si="1552">IF(BV202&gt;0,BV202,0)</f>
        <v>34.322689126309783</v>
      </c>
      <c r="BX201" s="42">
        <f t="shared" ref="BX201" si="1553">IF(BW202&gt;0,BW202,0)</f>
        <v>17.161344563154863</v>
      </c>
      <c r="BY201" s="40"/>
      <c r="BZ201" s="40"/>
      <c r="CA201" s="40"/>
      <c r="CB201" s="40"/>
      <c r="CC201" s="40"/>
      <c r="CD201" s="40"/>
      <c r="CE201" s="40"/>
      <c r="CF201" s="40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</row>
    <row r="202" spans="1:114" s="2" customFormat="1" ht="15">
      <c r="B202" s="42"/>
      <c r="C202" s="42"/>
      <c r="D202" s="42"/>
      <c r="E202" s="42"/>
      <c r="F202" s="42"/>
      <c r="G202" s="42"/>
      <c r="H202" s="42"/>
      <c r="I202" s="42"/>
      <c r="K202" s="42"/>
      <c r="L202" s="42"/>
      <c r="M202" s="42"/>
      <c r="N202" s="42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133"/>
      <c r="BJ202" s="42">
        <f>+BJ201-BJ203</f>
        <v>240.25882388416889</v>
      </c>
      <c r="BK202" s="42">
        <f t="shared" ref="BK202:BX202" si="1554">+BK201-BK203</f>
        <v>223.09747932101396</v>
      </c>
      <c r="BL202" s="42">
        <f t="shared" si="1554"/>
        <v>205.93613475785904</v>
      </c>
      <c r="BM202" s="42">
        <f t="shared" si="1554"/>
        <v>188.77479019470411</v>
      </c>
      <c r="BN202" s="42">
        <f t="shared" si="1554"/>
        <v>171.61344563154918</v>
      </c>
      <c r="BO202" s="42">
        <f t="shared" si="1554"/>
        <v>154.45210106839426</v>
      </c>
      <c r="BP202" s="42">
        <f t="shared" si="1554"/>
        <v>137.29075650523933</v>
      </c>
      <c r="BQ202" s="42">
        <f t="shared" si="1554"/>
        <v>120.1294119420844</v>
      </c>
      <c r="BR202" s="42">
        <f t="shared" si="1554"/>
        <v>102.96806737892948</v>
      </c>
      <c r="BS202" s="42">
        <f t="shared" si="1554"/>
        <v>85.806722815774549</v>
      </c>
      <c r="BT202" s="42">
        <f t="shared" si="1554"/>
        <v>68.645378252619622</v>
      </c>
      <c r="BU202" s="42">
        <f t="shared" si="1554"/>
        <v>51.484033689464702</v>
      </c>
      <c r="BV202" s="42">
        <f t="shared" si="1554"/>
        <v>34.322689126309783</v>
      </c>
      <c r="BW202" s="42">
        <f t="shared" si="1554"/>
        <v>17.161344563154863</v>
      </c>
      <c r="BX202" s="42">
        <f t="shared" si="1554"/>
        <v>-5.6843418860808015E-14</v>
      </c>
      <c r="BY202" s="40"/>
      <c r="BZ202" s="40"/>
      <c r="CA202" s="40"/>
      <c r="CB202" s="40"/>
      <c r="CC202" s="40"/>
      <c r="CD202" s="40"/>
      <c r="CE202" s="40"/>
      <c r="CF202" s="40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</row>
    <row r="203" spans="1:114" s="2" customFormat="1" ht="15">
      <c r="A203" s="9"/>
      <c r="B203" s="42"/>
      <c r="C203" s="42"/>
      <c r="D203" s="42"/>
      <c r="E203" s="42"/>
      <c r="F203" s="42"/>
      <c r="G203" s="42"/>
      <c r="H203" s="42"/>
      <c r="I203" s="42"/>
      <c r="K203" s="42"/>
      <c r="L203" s="42"/>
      <c r="M203" s="42"/>
      <c r="N203" s="42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2">
        <f>IF(BJ201&gt;0.1,BJ201/$B$8,0)</f>
        <v>17.16134456315492</v>
      </c>
      <c r="BK203" s="42">
        <f>IF(BK201&gt;0.1,BJ203,0)</f>
        <v>17.16134456315492</v>
      </c>
      <c r="BL203" s="42">
        <f t="shared" ref="BL203" si="1555">IF(BL201&gt;0.1,BK203,0)</f>
        <v>17.16134456315492</v>
      </c>
      <c r="BM203" s="42">
        <f t="shared" ref="BM203" si="1556">IF(BM201&gt;0.1,BL203,0)</f>
        <v>17.16134456315492</v>
      </c>
      <c r="BN203" s="42">
        <f t="shared" ref="BN203" si="1557">IF(BN201&gt;0.1,BM203,0)</f>
        <v>17.16134456315492</v>
      </c>
      <c r="BO203" s="42">
        <f t="shared" ref="BO203" si="1558">IF(BO201&gt;0.1,BN203,0)</f>
        <v>17.16134456315492</v>
      </c>
      <c r="BP203" s="42">
        <f t="shared" ref="BP203" si="1559">IF(BP201&gt;0.1,BO203,0)</f>
        <v>17.16134456315492</v>
      </c>
      <c r="BQ203" s="42">
        <f t="shared" ref="BQ203" si="1560">IF(BQ201&gt;0.1,BP203,0)</f>
        <v>17.16134456315492</v>
      </c>
      <c r="BR203" s="42">
        <f t="shared" ref="BR203" si="1561">IF(BR201&gt;0.1,BQ203,0)</f>
        <v>17.16134456315492</v>
      </c>
      <c r="BS203" s="42">
        <f t="shared" ref="BS203" si="1562">IF(BS201&gt;0.1,BR203,0)</f>
        <v>17.16134456315492</v>
      </c>
      <c r="BT203" s="42">
        <f t="shared" ref="BT203" si="1563">IF(BT201&gt;0.1,BS203,0)</f>
        <v>17.16134456315492</v>
      </c>
      <c r="BU203" s="42">
        <f t="shared" ref="BU203" si="1564">IF(BU201&gt;0.1,BT203,0)</f>
        <v>17.16134456315492</v>
      </c>
      <c r="BV203" s="42">
        <f t="shared" ref="BV203" si="1565">IF(BV201&gt;0.1,BU203,0)</f>
        <v>17.16134456315492</v>
      </c>
      <c r="BW203" s="42">
        <f t="shared" ref="BW203" si="1566">IF(BW201&gt;0.1,BV203,0)</f>
        <v>17.16134456315492</v>
      </c>
      <c r="BX203" s="42">
        <f t="shared" ref="BX203" si="1567">IF(BX201&gt;0.1,BW203,0)</f>
        <v>17.16134456315492</v>
      </c>
      <c r="BY203" s="40"/>
      <c r="BZ203" s="40"/>
      <c r="CA203" s="40"/>
      <c r="CB203" s="40"/>
      <c r="CC203" s="40"/>
      <c r="CD203" s="40"/>
      <c r="CE203" s="40"/>
      <c r="CF203" s="40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</row>
    <row r="204" spans="1:114" s="2" customFormat="1" ht="15">
      <c r="A204" s="9" t="s">
        <v>223</v>
      </c>
      <c r="B204" s="42"/>
      <c r="C204" s="42"/>
      <c r="D204" s="42"/>
      <c r="E204" s="42"/>
      <c r="F204" s="42"/>
      <c r="G204" s="42"/>
      <c r="H204" s="42"/>
      <c r="I204" s="42"/>
      <c r="K204" s="42"/>
      <c r="L204" s="42"/>
      <c r="M204" s="42"/>
      <c r="N204" s="42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2">
        <f>'Med LF - portfolio costs'!BK$10*BJ$21</f>
        <v>262.56857181627026</v>
      </c>
      <c r="BL204" s="42">
        <f t="shared" ref="BL204" si="1568">IF(BK205&gt;0,BK205,0)</f>
        <v>245.06400036185224</v>
      </c>
      <c r="BM204" s="42">
        <f t="shared" ref="BM204" si="1569">IF(BL205&gt;0,BL205,0)</f>
        <v>227.55942890743421</v>
      </c>
      <c r="BN204" s="42">
        <f t="shared" ref="BN204" si="1570">IF(BM205&gt;0,BM205,0)</f>
        <v>210.05485745301618</v>
      </c>
      <c r="BO204" s="42">
        <f t="shared" ref="BO204" si="1571">IF(BN205&gt;0,BN205,0)</f>
        <v>192.55028599859816</v>
      </c>
      <c r="BP204" s="42">
        <f t="shared" ref="BP204" si="1572">IF(BO205&gt;0,BO205,0)</f>
        <v>175.04571454418013</v>
      </c>
      <c r="BQ204" s="42">
        <f t="shared" ref="BQ204" si="1573">IF(BP205&gt;0,BP205,0)</f>
        <v>157.5411430897621</v>
      </c>
      <c r="BR204" s="42">
        <f t="shared" ref="BR204" si="1574">IF(BQ205&gt;0,BQ205,0)</f>
        <v>140.03657163534407</v>
      </c>
      <c r="BS204" s="42">
        <f t="shared" ref="BS204" si="1575">IF(BR205&gt;0,BR205,0)</f>
        <v>122.53200018092606</v>
      </c>
      <c r="BT204" s="42">
        <f t="shared" ref="BT204" si="1576">IF(BS205&gt;0,BS205,0)</f>
        <v>105.02742872650805</v>
      </c>
      <c r="BU204" s="42">
        <f t="shared" ref="BU204" si="1577">IF(BT205&gt;0,BT205,0)</f>
        <v>87.522857272090036</v>
      </c>
      <c r="BV204" s="42">
        <f t="shared" ref="BV204" si="1578">IF(BU205&gt;0,BU205,0)</f>
        <v>70.018285817672023</v>
      </c>
      <c r="BW204" s="42">
        <f t="shared" ref="BW204" si="1579">IF(BV205&gt;0,BV205,0)</f>
        <v>52.51371436325401</v>
      </c>
      <c r="BX204" s="42">
        <f t="shared" ref="BX204" si="1580">IF(BW205&gt;0,BW205,0)</f>
        <v>35.009142908835997</v>
      </c>
      <c r="BY204" s="42">
        <f t="shared" ref="BY204" si="1581">IF(BX205&gt;0,BX205,0)</f>
        <v>17.504571454417981</v>
      </c>
      <c r="BZ204" s="40"/>
      <c r="CA204" s="40"/>
      <c r="CB204" s="40"/>
      <c r="CC204" s="40"/>
      <c r="CD204" s="40"/>
      <c r="CE204" s="40"/>
      <c r="CF204" s="40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</row>
    <row r="205" spans="1:114" s="2" customFormat="1" ht="15">
      <c r="A205" s="9"/>
      <c r="B205" s="42"/>
      <c r="C205" s="42"/>
      <c r="D205" s="42"/>
      <c r="E205" s="42"/>
      <c r="F205" s="42"/>
      <c r="G205" s="42"/>
      <c r="H205" s="42"/>
      <c r="I205" s="42"/>
      <c r="K205" s="42"/>
      <c r="L205" s="42"/>
      <c r="M205" s="42"/>
      <c r="N205" s="42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133"/>
      <c r="BK205" s="42">
        <f>+BK204-BK206</f>
        <v>245.06400036185224</v>
      </c>
      <c r="BL205" s="42">
        <f t="shared" ref="BL205:BY205" si="1582">+BL204-BL206</f>
        <v>227.55942890743421</v>
      </c>
      <c r="BM205" s="42">
        <f t="shared" si="1582"/>
        <v>210.05485745301618</v>
      </c>
      <c r="BN205" s="42">
        <f t="shared" si="1582"/>
        <v>192.55028599859816</v>
      </c>
      <c r="BO205" s="42">
        <f t="shared" si="1582"/>
        <v>175.04571454418013</v>
      </c>
      <c r="BP205" s="42">
        <f t="shared" si="1582"/>
        <v>157.5411430897621</v>
      </c>
      <c r="BQ205" s="42">
        <f t="shared" si="1582"/>
        <v>140.03657163534407</v>
      </c>
      <c r="BR205" s="42">
        <f t="shared" si="1582"/>
        <v>122.53200018092606</v>
      </c>
      <c r="BS205" s="42">
        <f t="shared" si="1582"/>
        <v>105.02742872650805</v>
      </c>
      <c r="BT205" s="42">
        <f t="shared" si="1582"/>
        <v>87.522857272090036</v>
      </c>
      <c r="BU205" s="42">
        <f t="shared" si="1582"/>
        <v>70.018285817672023</v>
      </c>
      <c r="BV205" s="42">
        <f t="shared" si="1582"/>
        <v>52.51371436325401</v>
      </c>
      <c r="BW205" s="42">
        <f t="shared" si="1582"/>
        <v>35.009142908835997</v>
      </c>
      <c r="BX205" s="42">
        <f t="shared" si="1582"/>
        <v>17.504571454417981</v>
      </c>
      <c r="BY205" s="42">
        <f t="shared" si="1582"/>
        <v>-3.5527136788005009E-14</v>
      </c>
      <c r="BZ205" s="40"/>
      <c r="CA205" s="40"/>
      <c r="CB205" s="40"/>
      <c r="CC205" s="40"/>
      <c r="CD205" s="40"/>
      <c r="CE205" s="40"/>
      <c r="CF205" s="40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</row>
    <row r="206" spans="1:114" s="2" customFormat="1" ht="15">
      <c r="A206" s="9"/>
      <c r="B206" s="42"/>
      <c r="C206" s="42"/>
      <c r="D206" s="42"/>
      <c r="E206" s="42"/>
      <c r="F206" s="42"/>
      <c r="G206" s="42"/>
      <c r="H206" s="42"/>
      <c r="I206" s="42"/>
      <c r="K206" s="42"/>
      <c r="L206" s="42"/>
      <c r="M206" s="42"/>
      <c r="N206" s="42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2">
        <f>IF(BK204&gt;0.1,BK204/$B$8,0)</f>
        <v>17.504571454418016</v>
      </c>
      <c r="BL206" s="42">
        <f>IF(BL204&gt;0.1,BK206,0)</f>
        <v>17.504571454418016</v>
      </c>
      <c r="BM206" s="42">
        <f t="shared" ref="BM206" si="1583">IF(BM204&gt;0.1,BL206,0)</f>
        <v>17.504571454418016</v>
      </c>
      <c r="BN206" s="42">
        <f t="shared" ref="BN206" si="1584">IF(BN204&gt;0.1,BM206,0)</f>
        <v>17.504571454418016</v>
      </c>
      <c r="BO206" s="42">
        <f t="shared" ref="BO206" si="1585">IF(BO204&gt;0.1,BN206,0)</f>
        <v>17.504571454418016</v>
      </c>
      <c r="BP206" s="42">
        <f t="shared" ref="BP206" si="1586">IF(BP204&gt;0.1,BO206,0)</f>
        <v>17.504571454418016</v>
      </c>
      <c r="BQ206" s="42">
        <f t="shared" ref="BQ206" si="1587">IF(BQ204&gt;0.1,BP206,0)</f>
        <v>17.504571454418016</v>
      </c>
      <c r="BR206" s="42">
        <f t="shared" ref="BR206" si="1588">IF(BR204&gt;0.1,BQ206,0)</f>
        <v>17.504571454418016</v>
      </c>
      <c r="BS206" s="42">
        <f t="shared" ref="BS206" si="1589">IF(BS204&gt;0.1,BR206,0)</f>
        <v>17.504571454418016</v>
      </c>
      <c r="BT206" s="42">
        <f t="shared" ref="BT206" si="1590">IF(BT204&gt;0.1,BS206,0)</f>
        <v>17.504571454418016</v>
      </c>
      <c r="BU206" s="42">
        <f t="shared" ref="BU206" si="1591">IF(BU204&gt;0.1,BT206,0)</f>
        <v>17.504571454418016</v>
      </c>
      <c r="BV206" s="42">
        <f t="shared" ref="BV206" si="1592">IF(BV204&gt;0.1,BU206,0)</f>
        <v>17.504571454418016</v>
      </c>
      <c r="BW206" s="42">
        <f t="shared" ref="BW206" si="1593">IF(BW204&gt;0.1,BV206,0)</f>
        <v>17.504571454418016</v>
      </c>
      <c r="BX206" s="42">
        <f t="shared" ref="BX206" si="1594">IF(BX204&gt;0.1,BW206,0)</f>
        <v>17.504571454418016</v>
      </c>
      <c r="BY206" s="42">
        <f t="shared" ref="BY206" si="1595">IF(BY204&gt;0.1,BX206,0)</f>
        <v>17.504571454418016</v>
      </c>
      <c r="BZ206" s="40"/>
      <c r="CA206" s="40"/>
      <c r="CB206" s="40"/>
      <c r="CC206" s="40"/>
      <c r="CD206" s="40"/>
      <c r="CE206" s="40"/>
      <c r="CF206" s="40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</row>
    <row r="207" spans="1:114" s="2" customFormat="1" ht="15">
      <c r="A207" s="9" t="s">
        <v>224</v>
      </c>
      <c r="B207" s="42"/>
      <c r="C207" s="42"/>
      <c r="D207" s="42"/>
      <c r="E207" s="42"/>
      <c r="F207" s="42"/>
      <c r="G207" s="42"/>
      <c r="H207" s="42"/>
      <c r="I207" s="42"/>
      <c r="K207" s="42"/>
      <c r="L207" s="42"/>
      <c r="M207" s="42"/>
      <c r="N207" s="42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2">
        <f>'Med LF - portfolio costs'!BL$10*BK$21</f>
        <v>267.81994325259569</v>
      </c>
      <c r="BM207" s="42">
        <f t="shared" ref="BM207" si="1596">IF(BL208&gt;0,BL208,0)</f>
        <v>249.96528036908933</v>
      </c>
      <c r="BN207" s="42">
        <f t="shared" ref="BN207" si="1597">IF(BM208&gt;0,BM208,0)</f>
        <v>232.11061748558296</v>
      </c>
      <c r="BO207" s="42">
        <f t="shared" ref="BO207" si="1598">IF(BN208&gt;0,BN208,0)</f>
        <v>214.2559546020766</v>
      </c>
      <c r="BP207" s="42">
        <f t="shared" ref="BP207" si="1599">IF(BO208&gt;0,BO208,0)</f>
        <v>196.40129171857023</v>
      </c>
      <c r="BQ207" s="42">
        <f t="shared" ref="BQ207" si="1600">IF(BP208&gt;0,BP208,0)</f>
        <v>178.54662883506387</v>
      </c>
      <c r="BR207" s="42">
        <f t="shared" ref="BR207" si="1601">IF(BQ208&gt;0,BQ208,0)</f>
        <v>160.69196595155751</v>
      </c>
      <c r="BS207" s="42">
        <f t="shared" ref="BS207" si="1602">IF(BR208&gt;0,BR208,0)</f>
        <v>142.83730306805114</v>
      </c>
      <c r="BT207" s="42">
        <f t="shared" ref="BT207" si="1603">IF(BS208&gt;0,BS208,0)</f>
        <v>124.98264018454476</v>
      </c>
      <c r="BU207" s="42">
        <f t="shared" ref="BU207" si="1604">IF(BT208&gt;0,BT208,0)</f>
        <v>107.12797730103838</v>
      </c>
      <c r="BV207" s="42">
        <f t="shared" ref="BV207" si="1605">IF(BU208&gt;0,BU208,0)</f>
        <v>89.273314417532006</v>
      </c>
      <c r="BW207" s="42">
        <f t="shared" ref="BW207" si="1606">IF(BV208&gt;0,BV208,0)</f>
        <v>71.418651534025628</v>
      </c>
      <c r="BX207" s="42">
        <f t="shared" ref="BX207" si="1607">IF(BW208&gt;0,BW208,0)</f>
        <v>53.563988650519249</v>
      </c>
      <c r="BY207" s="42">
        <f t="shared" ref="BY207" si="1608">IF(BX208&gt;0,BX208,0)</f>
        <v>35.709325767012871</v>
      </c>
      <c r="BZ207" s="42">
        <f t="shared" ref="BZ207" si="1609">IF(BY208&gt;0,BY208,0)</f>
        <v>17.854662883506492</v>
      </c>
      <c r="CA207" s="40"/>
      <c r="CB207" s="40"/>
      <c r="CC207" s="40"/>
      <c r="CD207" s="40"/>
      <c r="CE207" s="40"/>
      <c r="CF207" s="40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</row>
    <row r="208" spans="1:114" s="2" customFormat="1" ht="15">
      <c r="B208" s="42"/>
      <c r="C208" s="42"/>
      <c r="D208" s="42"/>
      <c r="E208" s="42"/>
      <c r="F208" s="42"/>
      <c r="G208" s="42"/>
      <c r="H208" s="42"/>
      <c r="I208" s="42"/>
      <c r="K208" s="42"/>
      <c r="L208" s="42"/>
      <c r="M208" s="42"/>
      <c r="N208" s="42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133"/>
      <c r="BL208" s="42">
        <f>+BL207-BL209</f>
        <v>249.96528036908933</v>
      </c>
      <c r="BM208" s="42">
        <f t="shared" ref="BM208:BZ208" si="1610">+BM207-BM209</f>
        <v>232.11061748558296</v>
      </c>
      <c r="BN208" s="42">
        <f t="shared" si="1610"/>
        <v>214.2559546020766</v>
      </c>
      <c r="BO208" s="42">
        <f t="shared" si="1610"/>
        <v>196.40129171857023</v>
      </c>
      <c r="BP208" s="42">
        <f t="shared" si="1610"/>
        <v>178.54662883506387</v>
      </c>
      <c r="BQ208" s="42">
        <f t="shared" si="1610"/>
        <v>160.69196595155751</v>
      </c>
      <c r="BR208" s="42">
        <f t="shared" si="1610"/>
        <v>142.83730306805114</v>
      </c>
      <c r="BS208" s="42">
        <f t="shared" si="1610"/>
        <v>124.98264018454476</v>
      </c>
      <c r="BT208" s="42">
        <f t="shared" si="1610"/>
        <v>107.12797730103838</v>
      </c>
      <c r="BU208" s="42">
        <f t="shared" si="1610"/>
        <v>89.273314417532006</v>
      </c>
      <c r="BV208" s="42">
        <f t="shared" si="1610"/>
        <v>71.418651534025628</v>
      </c>
      <c r="BW208" s="42">
        <f t="shared" si="1610"/>
        <v>53.563988650519249</v>
      </c>
      <c r="BX208" s="42">
        <f t="shared" si="1610"/>
        <v>35.709325767012871</v>
      </c>
      <c r="BY208" s="42">
        <f t="shared" si="1610"/>
        <v>17.854662883506492</v>
      </c>
      <c r="BZ208" s="42">
        <f t="shared" si="1610"/>
        <v>1.1368683772161603E-13</v>
      </c>
      <c r="CA208" s="40"/>
      <c r="CB208" s="40"/>
      <c r="CC208" s="40"/>
      <c r="CD208" s="40"/>
      <c r="CE208" s="40"/>
      <c r="CF208" s="40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</row>
    <row r="209" spans="1:114" s="2" customFormat="1" ht="15">
      <c r="A209" s="9"/>
      <c r="B209" s="42"/>
      <c r="C209" s="42"/>
      <c r="D209" s="42"/>
      <c r="E209" s="42"/>
      <c r="F209" s="42"/>
      <c r="G209" s="42"/>
      <c r="H209" s="42"/>
      <c r="I209" s="42"/>
      <c r="K209" s="42"/>
      <c r="L209" s="42"/>
      <c r="M209" s="42"/>
      <c r="N209" s="42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2">
        <f>IF(BL207&gt;0.1,BL207/$B$8,0)</f>
        <v>17.854662883506379</v>
      </c>
      <c r="BM209" s="42">
        <f>IF(BM207&gt;0.1,BL209,0)</f>
        <v>17.854662883506379</v>
      </c>
      <c r="BN209" s="42">
        <f t="shared" ref="BN209" si="1611">IF(BN207&gt;0.1,BM209,0)</f>
        <v>17.854662883506379</v>
      </c>
      <c r="BO209" s="42">
        <f t="shared" ref="BO209" si="1612">IF(BO207&gt;0.1,BN209,0)</f>
        <v>17.854662883506379</v>
      </c>
      <c r="BP209" s="42">
        <f t="shared" ref="BP209" si="1613">IF(BP207&gt;0.1,BO209,0)</f>
        <v>17.854662883506379</v>
      </c>
      <c r="BQ209" s="42">
        <f t="shared" ref="BQ209" si="1614">IF(BQ207&gt;0.1,BP209,0)</f>
        <v>17.854662883506379</v>
      </c>
      <c r="BR209" s="42">
        <f t="shared" ref="BR209" si="1615">IF(BR207&gt;0.1,BQ209,0)</f>
        <v>17.854662883506379</v>
      </c>
      <c r="BS209" s="42">
        <f t="shared" ref="BS209" si="1616">IF(BS207&gt;0.1,BR209,0)</f>
        <v>17.854662883506379</v>
      </c>
      <c r="BT209" s="42">
        <f t="shared" ref="BT209" si="1617">IF(BT207&gt;0.1,BS209,0)</f>
        <v>17.854662883506379</v>
      </c>
      <c r="BU209" s="42">
        <f t="shared" ref="BU209" si="1618">IF(BU207&gt;0.1,BT209,0)</f>
        <v>17.854662883506379</v>
      </c>
      <c r="BV209" s="42">
        <f t="shared" ref="BV209" si="1619">IF(BV207&gt;0.1,BU209,0)</f>
        <v>17.854662883506379</v>
      </c>
      <c r="BW209" s="42">
        <f t="shared" ref="BW209" si="1620">IF(BW207&gt;0.1,BV209,0)</f>
        <v>17.854662883506379</v>
      </c>
      <c r="BX209" s="42">
        <f t="shared" ref="BX209" si="1621">IF(BX207&gt;0.1,BW209,0)</f>
        <v>17.854662883506379</v>
      </c>
      <c r="BY209" s="42">
        <f t="shared" ref="BY209" si="1622">IF(BY207&gt;0.1,BX209,0)</f>
        <v>17.854662883506379</v>
      </c>
      <c r="BZ209" s="42">
        <f t="shared" ref="BZ209" si="1623">IF(BZ207&gt;0.1,BY209,0)</f>
        <v>17.854662883506379</v>
      </c>
      <c r="CA209" s="40"/>
      <c r="CB209" s="40"/>
      <c r="CC209" s="40"/>
      <c r="CD209" s="40"/>
      <c r="CE209" s="40"/>
      <c r="CF209" s="40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</row>
    <row r="210" spans="1:114" s="2" customFormat="1" ht="15">
      <c r="A210" s="9" t="s">
        <v>225</v>
      </c>
      <c r="B210" s="42"/>
      <c r="C210" s="42"/>
      <c r="D210" s="42"/>
      <c r="E210" s="42"/>
      <c r="F210" s="42"/>
      <c r="G210" s="42"/>
      <c r="H210" s="42"/>
      <c r="I210" s="42"/>
      <c r="K210" s="42"/>
      <c r="L210" s="42"/>
      <c r="M210" s="42"/>
      <c r="N210" s="42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2">
        <f>'Med LF - portfolio costs'!BM$10*BL$21</f>
        <v>273.17634211764755</v>
      </c>
      <c r="BN210" s="42">
        <f t="shared" ref="BN210" si="1624">IF(BM211&gt;0,BM211,0)</f>
        <v>254.96458597647106</v>
      </c>
      <c r="BO210" s="42">
        <f t="shared" ref="BO210" si="1625">IF(BN211&gt;0,BN211,0)</f>
        <v>236.75282983529456</v>
      </c>
      <c r="BP210" s="42">
        <f t="shared" ref="BP210" si="1626">IF(BO211&gt;0,BO211,0)</f>
        <v>218.54107369411807</v>
      </c>
      <c r="BQ210" s="42">
        <f t="shared" ref="BQ210" si="1627">IF(BP211&gt;0,BP211,0)</f>
        <v>200.32931755294157</v>
      </c>
      <c r="BR210" s="42">
        <f t="shared" ref="BR210" si="1628">IF(BQ211&gt;0,BQ211,0)</f>
        <v>182.11756141176508</v>
      </c>
      <c r="BS210" s="42">
        <f t="shared" ref="BS210" si="1629">IF(BR211&gt;0,BR211,0)</f>
        <v>163.90580527058859</v>
      </c>
      <c r="BT210" s="42">
        <f t="shared" ref="BT210" si="1630">IF(BS211&gt;0,BS211,0)</f>
        <v>145.69404912941209</v>
      </c>
      <c r="BU210" s="42">
        <f t="shared" ref="BU210" si="1631">IF(BT211&gt;0,BT211,0)</f>
        <v>127.48229298823559</v>
      </c>
      <c r="BV210" s="42">
        <f t="shared" ref="BV210" si="1632">IF(BU211&gt;0,BU211,0)</f>
        <v>109.27053684705908</v>
      </c>
      <c r="BW210" s="42">
        <f t="shared" ref="BW210" si="1633">IF(BV211&gt;0,BV211,0)</f>
        <v>91.058780705882569</v>
      </c>
      <c r="BX210" s="42">
        <f t="shared" ref="BX210" si="1634">IF(BW211&gt;0,BW211,0)</f>
        <v>72.847024564706061</v>
      </c>
      <c r="BY210" s="42">
        <f t="shared" ref="BY210" si="1635">IF(BX211&gt;0,BX211,0)</f>
        <v>54.635268423529553</v>
      </c>
      <c r="BZ210" s="42">
        <f t="shared" ref="BZ210" si="1636">IF(BY211&gt;0,BY211,0)</f>
        <v>36.423512282353045</v>
      </c>
      <c r="CA210" s="42">
        <f t="shared" ref="CA210" si="1637">IF(BZ211&gt;0,BZ211,0)</f>
        <v>18.21175614117654</v>
      </c>
      <c r="CB210" s="40"/>
      <c r="CC210" s="40"/>
      <c r="CD210" s="40"/>
      <c r="CE210" s="40"/>
      <c r="CF210" s="40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</row>
    <row r="211" spans="1:114" s="2" customFormat="1" ht="15">
      <c r="A211" s="9"/>
      <c r="B211" s="42"/>
      <c r="C211" s="42"/>
      <c r="D211" s="42"/>
      <c r="E211" s="42"/>
      <c r="F211" s="42"/>
      <c r="G211" s="42"/>
      <c r="H211" s="42"/>
      <c r="I211" s="42"/>
      <c r="K211" s="42"/>
      <c r="L211" s="42"/>
      <c r="M211" s="42"/>
      <c r="N211" s="42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133"/>
      <c r="BM211" s="42">
        <f>+BM210-BM212</f>
        <v>254.96458597647106</v>
      </c>
      <c r="BN211" s="42">
        <f t="shared" ref="BN211:CA211" si="1638">+BN210-BN212</f>
        <v>236.75282983529456</v>
      </c>
      <c r="BO211" s="42">
        <f t="shared" si="1638"/>
        <v>218.54107369411807</v>
      </c>
      <c r="BP211" s="42">
        <f t="shared" si="1638"/>
        <v>200.32931755294157</v>
      </c>
      <c r="BQ211" s="42">
        <f t="shared" si="1638"/>
        <v>182.11756141176508</v>
      </c>
      <c r="BR211" s="42">
        <f t="shared" si="1638"/>
        <v>163.90580527058859</v>
      </c>
      <c r="BS211" s="42">
        <f t="shared" si="1638"/>
        <v>145.69404912941209</v>
      </c>
      <c r="BT211" s="42">
        <f t="shared" si="1638"/>
        <v>127.48229298823559</v>
      </c>
      <c r="BU211" s="42">
        <f t="shared" si="1638"/>
        <v>109.27053684705908</v>
      </c>
      <c r="BV211" s="42">
        <f t="shared" si="1638"/>
        <v>91.058780705882569</v>
      </c>
      <c r="BW211" s="42">
        <f t="shared" si="1638"/>
        <v>72.847024564706061</v>
      </c>
      <c r="BX211" s="42">
        <f t="shared" si="1638"/>
        <v>54.635268423529553</v>
      </c>
      <c r="BY211" s="42">
        <f t="shared" si="1638"/>
        <v>36.423512282353045</v>
      </c>
      <c r="BZ211" s="42">
        <f t="shared" si="1638"/>
        <v>18.21175614117654</v>
      </c>
      <c r="CA211" s="42">
        <f t="shared" si="1638"/>
        <v>3.5527136788005009E-14</v>
      </c>
      <c r="CB211" s="40"/>
      <c r="CC211" s="40"/>
      <c r="CD211" s="40"/>
      <c r="CE211" s="40"/>
      <c r="CF211" s="40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</row>
    <row r="212" spans="1:114" s="2" customFormat="1" ht="15">
      <c r="A212" s="9"/>
      <c r="B212" s="42"/>
      <c r="C212" s="42"/>
      <c r="D212" s="42"/>
      <c r="E212" s="42"/>
      <c r="F212" s="42"/>
      <c r="G212" s="42"/>
      <c r="H212" s="42"/>
      <c r="I212" s="42"/>
      <c r="K212" s="42"/>
      <c r="L212" s="42"/>
      <c r="M212" s="42"/>
      <c r="N212" s="42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2">
        <f>IF(BM210&gt;0.1,BM210/$B$8,0)</f>
        <v>18.211756141176505</v>
      </c>
      <c r="BN212" s="42">
        <f>IF(BN210&gt;0.1,BM212,0)</f>
        <v>18.211756141176505</v>
      </c>
      <c r="BO212" s="42">
        <f t="shared" ref="BO212" si="1639">IF(BO210&gt;0.1,BN212,0)</f>
        <v>18.211756141176505</v>
      </c>
      <c r="BP212" s="42">
        <f t="shared" ref="BP212" si="1640">IF(BP210&gt;0.1,BO212,0)</f>
        <v>18.211756141176505</v>
      </c>
      <c r="BQ212" s="42">
        <f t="shared" ref="BQ212" si="1641">IF(BQ210&gt;0.1,BP212,0)</f>
        <v>18.211756141176505</v>
      </c>
      <c r="BR212" s="42">
        <f t="shared" ref="BR212" si="1642">IF(BR210&gt;0.1,BQ212,0)</f>
        <v>18.211756141176505</v>
      </c>
      <c r="BS212" s="42">
        <f t="shared" ref="BS212" si="1643">IF(BS210&gt;0.1,BR212,0)</f>
        <v>18.211756141176505</v>
      </c>
      <c r="BT212" s="42">
        <f t="shared" ref="BT212" si="1644">IF(BT210&gt;0.1,BS212,0)</f>
        <v>18.211756141176505</v>
      </c>
      <c r="BU212" s="42">
        <f t="shared" ref="BU212" si="1645">IF(BU210&gt;0.1,BT212,0)</f>
        <v>18.211756141176505</v>
      </c>
      <c r="BV212" s="42">
        <f t="shared" ref="BV212" si="1646">IF(BV210&gt;0.1,BU212,0)</f>
        <v>18.211756141176505</v>
      </c>
      <c r="BW212" s="42">
        <f t="shared" ref="BW212" si="1647">IF(BW210&gt;0.1,BV212,0)</f>
        <v>18.211756141176505</v>
      </c>
      <c r="BX212" s="42">
        <f t="shared" ref="BX212" si="1648">IF(BX210&gt;0.1,BW212,0)</f>
        <v>18.211756141176505</v>
      </c>
      <c r="BY212" s="42">
        <f t="shared" ref="BY212" si="1649">IF(BY210&gt;0.1,BX212,0)</f>
        <v>18.211756141176505</v>
      </c>
      <c r="BZ212" s="42">
        <f t="shared" ref="BZ212" si="1650">IF(BZ210&gt;0.1,BY212,0)</f>
        <v>18.211756141176505</v>
      </c>
      <c r="CA212" s="42">
        <f t="shared" ref="CA212" si="1651">IF(CA210&gt;0.1,BZ212,0)</f>
        <v>18.211756141176505</v>
      </c>
      <c r="CB212" s="40"/>
      <c r="CC212" s="40"/>
      <c r="CD212" s="40"/>
      <c r="CE212" s="40"/>
      <c r="CF212" s="40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</row>
    <row r="213" spans="1:114" s="2" customFormat="1" ht="15">
      <c r="A213" s="9" t="s">
        <v>226</v>
      </c>
      <c r="B213" s="42"/>
      <c r="C213" s="42"/>
      <c r="D213" s="42"/>
      <c r="E213" s="42"/>
      <c r="F213" s="42"/>
      <c r="G213" s="42"/>
      <c r="H213" s="42"/>
      <c r="I213" s="42"/>
      <c r="K213" s="42"/>
      <c r="L213" s="42"/>
      <c r="M213" s="42"/>
      <c r="N213" s="42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2">
        <f>'Med LF - portfolio costs'!BN$10*BM$21</f>
        <v>278.63986896000051</v>
      </c>
      <c r="BO213" s="42">
        <f t="shared" ref="BO213" si="1652">IF(BN214&gt;0,BN214,0)</f>
        <v>260.06387769600047</v>
      </c>
      <c r="BP213" s="42">
        <f t="shared" ref="BP213" si="1653">IF(BO214&gt;0,BO214,0)</f>
        <v>241.48788643200044</v>
      </c>
      <c r="BQ213" s="42">
        <f t="shared" ref="BQ213" si="1654">IF(BP214&gt;0,BP214,0)</f>
        <v>222.9118951680004</v>
      </c>
      <c r="BR213" s="42">
        <f t="shared" ref="BR213" si="1655">IF(BQ214&gt;0,BQ214,0)</f>
        <v>204.33590390400036</v>
      </c>
      <c r="BS213" s="42">
        <f t="shared" ref="BS213" si="1656">IF(BR214&gt;0,BR214,0)</f>
        <v>185.75991264000032</v>
      </c>
      <c r="BT213" s="42">
        <f t="shared" ref="BT213" si="1657">IF(BS214&gt;0,BS214,0)</f>
        <v>167.18392137600028</v>
      </c>
      <c r="BU213" s="42">
        <f t="shared" ref="BU213" si="1658">IF(BT214&gt;0,BT214,0)</f>
        <v>148.60793011200025</v>
      </c>
      <c r="BV213" s="42">
        <f t="shared" ref="BV213" si="1659">IF(BU214&gt;0,BU214,0)</f>
        <v>130.03193884800021</v>
      </c>
      <c r="BW213" s="42">
        <f t="shared" ref="BW213" si="1660">IF(BV214&gt;0,BV214,0)</f>
        <v>111.45594758400017</v>
      </c>
      <c r="BX213" s="42">
        <f t="shared" ref="BX213" si="1661">IF(BW214&gt;0,BW214,0)</f>
        <v>92.879956320000133</v>
      </c>
      <c r="BY213" s="42">
        <f t="shared" ref="BY213" si="1662">IF(BX214&gt;0,BX214,0)</f>
        <v>74.303965056000095</v>
      </c>
      <c r="BZ213" s="42">
        <f t="shared" ref="BZ213" si="1663">IF(BY214&gt;0,BY214,0)</f>
        <v>55.727973792000057</v>
      </c>
      <c r="CA213" s="42">
        <f t="shared" ref="CA213" si="1664">IF(BZ214&gt;0,BZ214,0)</f>
        <v>37.151982528000019</v>
      </c>
      <c r="CB213" s="42">
        <f t="shared" ref="CB213" si="1665">IF(CA214&gt;0,CA214,0)</f>
        <v>18.575991263999985</v>
      </c>
      <c r="CC213" s="40"/>
      <c r="CD213" s="40"/>
      <c r="CE213" s="40"/>
      <c r="CF213" s="40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</row>
    <row r="214" spans="1:114" s="2" customFormat="1" ht="15">
      <c r="B214" s="42"/>
      <c r="C214" s="42"/>
      <c r="D214" s="42"/>
      <c r="E214" s="42"/>
      <c r="F214" s="42"/>
      <c r="G214" s="42"/>
      <c r="H214" s="42"/>
      <c r="I214" s="42"/>
      <c r="K214" s="42"/>
      <c r="L214" s="42"/>
      <c r="M214" s="42"/>
      <c r="N214" s="42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133"/>
      <c r="BN214" s="42">
        <f>+BN213-BN215</f>
        <v>260.06387769600047</v>
      </c>
      <c r="BO214" s="42">
        <f t="shared" ref="BO214:CB214" si="1666">+BO213-BO215</f>
        <v>241.48788643200044</v>
      </c>
      <c r="BP214" s="42">
        <f t="shared" si="1666"/>
        <v>222.9118951680004</v>
      </c>
      <c r="BQ214" s="42">
        <f t="shared" si="1666"/>
        <v>204.33590390400036</v>
      </c>
      <c r="BR214" s="42">
        <f t="shared" si="1666"/>
        <v>185.75991264000032</v>
      </c>
      <c r="BS214" s="42">
        <f t="shared" si="1666"/>
        <v>167.18392137600028</v>
      </c>
      <c r="BT214" s="42">
        <f t="shared" si="1666"/>
        <v>148.60793011200025</v>
      </c>
      <c r="BU214" s="42">
        <f t="shared" si="1666"/>
        <v>130.03193884800021</v>
      </c>
      <c r="BV214" s="42">
        <f t="shared" si="1666"/>
        <v>111.45594758400017</v>
      </c>
      <c r="BW214" s="42">
        <f t="shared" si="1666"/>
        <v>92.879956320000133</v>
      </c>
      <c r="BX214" s="42">
        <f t="shared" si="1666"/>
        <v>74.303965056000095</v>
      </c>
      <c r="BY214" s="42">
        <f t="shared" si="1666"/>
        <v>55.727973792000057</v>
      </c>
      <c r="BZ214" s="42">
        <f t="shared" si="1666"/>
        <v>37.151982528000019</v>
      </c>
      <c r="CA214" s="42">
        <f t="shared" si="1666"/>
        <v>18.575991263999985</v>
      </c>
      <c r="CB214" s="42">
        <f t="shared" si="1666"/>
        <v>-4.9737991503207013E-14</v>
      </c>
      <c r="CC214" s="40"/>
      <c r="CD214" s="40"/>
      <c r="CE214" s="40"/>
      <c r="CF214" s="40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</row>
    <row r="215" spans="1:114" s="2" customFormat="1" ht="15">
      <c r="A215" s="9"/>
      <c r="B215" s="42"/>
      <c r="C215" s="42"/>
      <c r="D215" s="42"/>
      <c r="E215" s="42"/>
      <c r="F215" s="42"/>
      <c r="G215" s="42"/>
      <c r="H215" s="42"/>
      <c r="I215" s="42"/>
      <c r="K215" s="42"/>
      <c r="L215" s="42"/>
      <c r="M215" s="42"/>
      <c r="N215" s="42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2">
        <f>IF(BN213&gt;0.1,BN213/$B$8,0)</f>
        <v>18.575991264000034</v>
      </c>
      <c r="BO215" s="42">
        <f>IF(BO213&gt;0.1,BN215,0)</f>
        <v>18.575991264000034</v>
      </c>
      <c r="BP215" s="42">
        <f t="shared" ref="BP215" si="1667">IF(BP213&gt;0.1,BO215,0)</f>
        <v>18.575991264000034</v>
      </c>
      <c r="BQ215" s="42">
        <f t="shared" ref="BQ215" si="1668">IF(BQ213&gt;0.1,BP215,0)</f>
        <v>18.575991264000034</v>
      </c>
      <c r="BR215" s="42">
        <f t="shared" ref="BR215" si="1669">IF(BR213&gt;0.1,BQ215,0)</f>
        <v>18.575991264000034</v>
      </c>
      <c r="BS215" s="42">
        <f t="shared" ref="BS215" si="1670">IF(BS213&gt;0.1,BR215,0)</f>
        <v>18.575991264000034</v>
      </c>
      <c r="BT215" s="42">
        <f t="shared" ref="BT215" si="1671">IF(BT213&gt;0.1,BS215,0)</f>
        <v>18.575991264000034</v>
      </c>
      <c r="BU215" s="42">
        <f t="shared" ref="BU215" si="1672">IF(BU213&gt;0.1,BT215,0)</f>
        <v>18.575991264000034</v>
      </c>
      <c r="BV215" s="42">
        <f t="shared" ref="BV215" si="1673">IF(BV213&gt;0.1,BU215,0)</f>
        <v>18.575991264000034</v>
      </c>
      <c r="BW215" s="42">
        <f t="shared" ref="BW215" si="1674">IF(BW213&gt;0.1,BV215,0)</f>
        <v>18.575991264000034</v>
      </c>
      <c r="BX215" s="42">
        <f t="shared" ref="BX215" si="1675">IF(BX213&gt;0.1,BW215,0)</f>
        <v>18.575991264000034</v>
      </c>
      <c r="BY215" s="42">
        <f t="shared" ref="BY215" si="1676">IF(BY213&gt;0.1,BX215,0)</f>
        <v>18.575991264000034</v>
      </c>
      <c r="BZ215" s="42">
        <f t="shared" ref="BZ215" si="1677">IF(BZ213&gt;0.1,BY215,0)</f>
        <v>18.575991264000034</v>
      </c>
      <c r="CA215" s="42">
        <f t="shared" ref="CA215" si="1678">IF(CA213&gt;0.1,BZ215,0)</f>
        <v>18.575991264000034</v>
      </c>
      <c r="CB215" s="42">
        <f t="shared" ref="CB215" si="1679">IF(CB213&gt;0.1,CA215,0)</f>
        <v>18.575991264000034</v>
      </c>
      <c r="CC215" s="40"/>
      <c r="CD215" s="40"/>
      <c r="CE215" s="40"/>
      <c r="CF215" s="40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</row>
    <row r="216" spans="1:114" s="2" customFormat="1" ht="15">
      <c r="A216" s="9" t="s">
        <v>227</v>
      </c>
      <c r="B216" s="42"/>
      <c r="C216" s="42"/>
      <c r="D216" s="42"/>
      <c r="E216" s="42"/>
      <c r="F216" s="42"/>
      <c r="G216" s="42"/>
      <c r="H216" s="42"/>
      <c r="I216" s="42"/>
      <c r="K216" s="42"/>
      <c r="L216" s="42"/>
      <c r="M216" s="42"/>
      <c r="N216" s="42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2">
        <f>'Med LF - portfolio costs'!BO$10*BN$21</f>
        <v>284.21266633920055</v>
      </c>
      <c r="BP216" s="42">
        <f t="shared" ref="BP216" si="1680">IF(BO217&gt;0,BO217,0)</f>
        <v>265.2651552499205</v>
      </c>
      <c r="BQ216" s="42">
        <f t="shared" ref="BQ216" si="1681">IF(BP217&gt;0,BP217,0)</f>
        <v>246.31764416064047</v>
      </c>
      <c r="BR216" s="42">
        <f t="shared" ref="BR216" si="1682">IF(BQ217&gt;0,BQ217,0)</f>
        <v>227.37013307136044</v>
      </c>
      <c r="BS216" s="42">
        <f t="shared" ref="BS216" si="1683">IF(BR217&gt;0,BR217,0)</f>
        <v>208.42262198208041</v>
      </c>
      <c r="BT216" s="42">
        <f t="shared" ref="BT216" si="1684">IF(BS217&gt;0,BS217,0)</f>
        <v>189.47511089280039</v>
      </c>
      <c r="BU216" s="42">
        <f t="shared" ref="BU216" si="1685">IF(BT217&gt;0,BT217,0)</f>
        <v>170.52759980352036</v>
      </c>
      <c r="BV216" s="42">
        <f t="shared" ref="BV216" si="1686">IF(BU217&gt;0,BU217,0)</f>
        <v>151.58008871424033</v>
      </c>
      <c r="BW216" s="42">
        <f t="shared" ref="BW216" si="1687">IF(BV217&gt;0,BV217,0)</f>
        <v>132.63257762496031</v>
      </c>
      <c r="BX216" s="42">
        <f t="shared" ref="BX216" si="1688">IF(BW217&gt;0,BW217,0)</f>
        <v>113.68506653568026</v>
      </c>
      <c r="BY216" s="42">
        <f t="shared" ref="BY216" si="1689">IF(BX217&gt;0,BX217,0)</f>
        <v>94.737555446400222</v>
      </c>
      <c r="BZ216" s="42">
        <f t="shared" ref="BZ216" si="1690">IF(BY217&gt;0,BY217,0)</f>
        <v>75.790044357120181</v>
      </c>
      <c r="CA216" s="42">
        <f t="shared" ref="CA216" si="1691">IF(BZ217&gt;0,BZ217,0)</f>
        <v>56.842533267840139</v>
      </c>
      <c r="CB216" s="42">
        <f t="shared" ref="CB216" si="1692">IF(CA217&gt;0,CA217,0)</f>
        <v>37.895022178560097</v>
      </c>
      <c r="CC216" s="42">
        <f t="shared" ref="CC216" si="1693">IF(CB217&gt;0,CB217,0)</f>
        <v>18.947511089280059</v>
      </c>
      <c r="CD216" s="40"/>
      <c r="CE216" s="40"/>
      <c r="CF216" s="40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</row>
    <row r="217" spans="1:114" s="2" customFormat="1" ht="15">
      <c r="A217" s="9"/>
      <c r="B217" s="42"/>
      <c r="C217" s="42"/>
      <c r="D217" s="42"/>
      <c r="E217" s="42"/>
      <c r="F217" s="42"/>
      <c r="G217" s="42"/>
      <c r="H217" s="42"/>
      <c r="I217" s="42"/>
      <c r="K217" s="42"/>
      <c r="L217" s="42"/>
      <c r="M217" s="42"/>
      <c r="N217" s="42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133"/>
      <c r="BO217" s="42">
        <f>+BO216-BO218</f>
        <v>265.2651552499205</v>
      </c>
      <c r="BP217" s="42">
        <f t="shared" ref="BP217:CC217" si="1694">+BP216-BP218</f>
        <v>246.31764416064047</v>
      </c>
      <c r="BQ217" s="42">
        <f t="shared" si="1694"/>
        <v>227.37013307136044</v>
      </c>
      <c r="BR217" s="42">
        <f t="shared" si="1694"/>
        <v>208.42262198208041</v>
      </c>
      <c r="BS217" s="42">
        <f t="shared" si="1694"/>
        <v>189.47511089280039</v>
      </c>
      <c r="BT217" s="42">
        <f t="shared" si="1694"/>
        <v>170.52759980352036</v>
      </c>
      <c r="BU217" s="42">
        <f t="shared" si="1694"/>
        <v>151.58008871424033</v>
      </c>
      <c r="BV217" s="42">
        <f t="shared" si="1694"/>
        <v>132.63257762496031</v>
      </c>
      <c r="BW217" s="42">
        <f t="shared" si="1694"/>
        <v>113.68506653568026</v>
      </c>
      <c r="BX217" s="42">
        <f t="shared" si="1694"/>
        <v>94.737555446400222</v>
      </c>
      <c r="BY217" s="42">
        <f t="shared" si="1694"/>
        <v>75.790044357120181</v>
      </c>
      <c r="BZ217" s="42">
        <f t="shared" si="1694"/>
        <v>56.842533267840139</v>
      </c>
      <c r="CA217" s="42">
        <f t="shared" si="1694"/>
        <v>37.895022178560097</v>
      </c>
      <c r="CB217" s="42">
        <f t="shared" si="1694"/>
        <v>18.947511089280059</v>
      </c>
      <c r="CC217" s="42">
        <f t="shared" si="1694"/>
        <v>0</v>
      </c>
      <c r="CD217" s="40"/>
      <c r="CE217" s="40"/>
      <c r="CF217" s="40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</row>
    <row r="218" spans="1:114" s="2" customFormat="1" ht="15">
      <c r="A218" s="9"/>
      <c r="B218" s="42"/>
      <c r="C218" s="42"/>
      <c r="D218" s="42"/>
      <c r="E218" s="42"/>
      <c r="F218" s="42"/>
      <c r="G218" s="42"/>
      <c r="H218" s="42"/>
      <c r="I218" s="42"/>
      <c r="K218" s="42"/>
      <c r="L218" s="42"/>
      <c r="M218" s="42"/>
      <c r="N218" s="42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2">
        <f>IF(BO216&gt;0.1,BO216/$B$8,0)</f>
        <v>18.947511089280038</v>
      </c>
      <c r="BP218" s="42">
        <f>IF(BP216&gt;0.1,BO218,0)</f>
        <v>18.947511089280038</v>
      </c>
      <c r="BQ218" s="42">
        <f t="shared" ref="BQ218" si="1695">IF(BQ216&gt;0.1,BP218,0)</f>
        <v>18.947511089280038</v>
      </c>
      <c r="BR218" s="42">
        <f t="shared" ref="BR218" si="1696">IF(BR216&gt;0.1,BQ218,0)</f>
        <v>18.947511089280038</v>
      </c>
      <c r="BS218" s="42">
        <f t="shared" ref="BS218" si="1697">IF(BS216&gt;0.1,BR218,0)</f>
        <v>18.947511089280038</v>
      </c>
      <c r="BT218" s="42">
        <f t="shared" ref="BT218" si="1698">IF(BT216&gt;0.1,BS218,0)</f>
        <v>18.947511089280038</v>
      </c>
      <c r="BU218" s="42">
        <f t="shared" ref="BU218" si="1699">IF(BU216&gt;0.1,BT218,0)</f>
        <v>18.947511089280038</v>
      </c>
      <c r="BV218" s="42">
        <f t="shared" ref="BV218" si="1700">IF(BV216&gt;0.1,BU218,0)</f>
        <v>18.947511089280038</v>
      </c>
      <c r="BW218" s="42">
        <f t="shared" ref="BW218" si="1701">IF(BW216&gt;0.1,BV218,0)</f>
        <v>18.947511089280038</v>
      </c>
      <c r="BX218" s="42">
        <f t="shared" ref="BX218" si="1702">IF(BX216&gt;0.1,BW218,0)</f>
        <v>18.947511089280038</v>
      </c>
      <c r="BY218" s="42">
        <f t="shared" ref="BY218" si="1703">IF(BY216&gt;0.1,BX218,0)</f>
        <v>18.947511089280038</v>
      </c>
      <c r="BZ218" s="42">
        <f t="shared" ref="BZ218" si="1704">IF(BZ216&gt;0.1,BY218,0)</f>
        <v>18.947511089280038</v>
      </c>
      <c r="CA218" s="42">
        <f t="shared" ref="CA218" si="1705">IF(CA216&gt;0.1,BZ218,0)</f>
        <v>18.947511089280038</v>
      </c>
      <c r="CB218" s="42">
        <f t="shared" ref="CB218" si="1706">IF(CB216&gt;0.1,CA218,0)</f>
        <v>18.947511089280038</v>
      </c>
      <c r="CC218" s="42">
        <f t="shared" ref="CC218" si="1707">IF(CC216&gt;0.1,CB218,0)</f>
        <v>18.947511089280038</v>
      </c>
      <c r="CD218" s="40"/>
      <c r="CE218" s="40"/>
      <c r="CF218" s="40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</row>
    <row r="219" spans="1:114" s="2" customFormat="1" ht="15">
      <c r="A219" s="9" t="s">
        <v>228</v>
      </c>
      <c r="B219" s="42"/>
      <c r="C219" s="42"/>
      <c r="D219" s="42"/>
      <c r="E219" s="42"/>
      <c r="F219" s="42"/>
      <c r="G219" s="42"/>
      <c r="H219" s="42"/>
      <c r="I219" s="42"/>
      <c r="K219" s="42"/>
      <c r="L219" s="42"/>
      <c r="M219" s="42"/>
      <c r="N219" s="42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2">
        <f>'Med LF - portfolio costs'!BP$10*BO$21</f>
        <v>289.89691966598457</v>
      </c>
      <c r="BQ219" s="42">
        <f t="shared" ref="BQ219" si="1708">IF(BP220&gt;0,BP220,0)</f>
        <v>270.57045835491891</v>
      </c>
      <c r="BR219" s="42">
        <f t="shared" ref="BR219" si="1709">IF(BQ220&gt;0,BQ220,0)</f>
        <v>251.24399704385328</v>
      </c>
      <c r="BS219" s="42">
        <f t="shared" ref="BS219" si="1710">IF(BR220&gt;0,BR220,0)</f>
        <v>231.91753573278766</v>
      </c>
      <c r="BT219" s="42">
        <f t="shared" ref="BT219" si="1711">IF(BS220&gt;0,BS220,0)</f>
        <v>212.59107442172203</v>
      </c>
      <c r="BU219" s="42">
        <f t="shared" ref="BU219" si="1712">IF(BT220&gt;0,BT220,0)</f>
        <v>193.2646131106564</v>
      </c>
      <c r="BV219" s="42">
        <f t="shared" ref="BV219" si="1713">IF(BU220&gt;0,BU220,0)</f>
        <v>173.93815179959077</v>
      </c>
      <c r="BW219" s="42">
        <f t="shared" ref="BW219" si="1714">IF(BV220&gt;0,BV220,0)</f>
        <v>154.61169048852514</v>
      </c>
      <c r="BX219" s="42">
        <f t="shared" ref="BX219" si="1715">IF(BW220&gt;0,BW220,0)</f>
        <v>135.28522917745951</v>
      </c>
      <c r="BY219" s="42">
        <f t="shared" ref="BY219" si="1716">IF(BX220&gt;0,BX220,0)</f>
        <v>115.95876786639387</v>
      </c>
      <c r="BZ219" s="42">
        <f t="shared" ref="BZ219" si="1717">IF(BY220&gt;0,BY220,0)</f>
        <v>96.632306555328228</v>
      </c>
      <c r="CA219" s="42">
        <f t="shared" ref="CA219" si="1718">IF(BZ220&gt;0,BZ220,0)</f>
        <v>77.305845244262585</v>
      </c>
      <c r="CB219" s="42">
        <f t="shared" ref="CB219" si="1719">IF(CA220&gt;0,CA220,0)</f>
        <v>57.979383933196942</v>
      </c>
      <c r="CC219" s="42">
        <f t="shared" ref="CC219" si="1720">IF(CB220&gt;0,CB220,0)</f>
        <v>38.6529226221313</v>
      </c>
      <c r="CD219" s="42">
        <f t="shared" ref="CD219" si="1721">IF(CC220&gt;0,CC220,0)</f>
        <v>19.32646131106566</v>
      </c>
      <c r="CE219" s="40"/>
      <c r="CF219" s="40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</row>
    <row r="220" spans="1:114" s="2" customFormat="1" ht="15">
      <c r="B220" s="42"/>
      <c r="C220" s="42"/>
      <c r="D220" s="42"/>
      <c r="E220" s="42"/>
      <c r="F220" s="42"/>
      <c r="G220" s="42"/>
      <c r="H220" s="42"/>
      <c r="I220" s="42"/>
      <c r="K220" s="42"/>
      <c r="L220" s="42"/>
      <c r="M220" s="42"/>
      <c r="N220" s="42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133"/>
      <c r="BP220" s="42">
        <f>+BP219-BP221</f>
        <v>270.57045835491891</v>
      </c>
      <c r="BQ220" s="42">
        <f t="shared" ref="BQ220:CD220" si="1722">+BQ219-BQ221</f>
        <v>251.24399704385328</v>
      </c>
      <c r="BR220" s="42">
        <f t="shared" si="1722"/>
        <v>231.91753573278766</v>
      </c>
      <c r="BS220" s="42">
        <f t="shared" si="1722"/>
        <v>212.59107442172203</v>
      </c>
      <c r="BT220" s="42">
        <f t="shared" si="1722"/>
        <v>193.2646131106564</v>
      </c>
      <c r="BU220" s="42">
        <f t="shared" si="1722"/>
        <v>173.93815179959077</v>
      </c>
      <c r="BV220" s="42">
        <f t="shared" si="1722"/>
        <v>154.61169048852514</v>
      </c>
      <c r="BW220" s="42">
        <f t="shared" si="1722"/>
        <v>135.28522917745951</v>
      </c>
      <c r="BX220" s="42">
        <f t="shared" si="1722"/>
        <v>115.95876786639387</v>
      </c>
      <c r="BY220" s="42">
        <f t="shared" si="1722"/>
        <v>96.632306555328228</v>
      </c>
      <c r="BZ220" s="42">
        <f t="shared" si="1722"/>
        <v>77.305845244262585</v>
      </c>
      <c r="CA220" s="42">
        <f t="shared" si="1722"/>
        <v>57.979383933196942</v>
      </c>
      <c r="CB220" s="42">
        <f t="shared" si="1722"/>
        <v>38.6529226221313</v>
      </c>
      <c r="CC220" s="42">
        <f t="shared" si="1722"/>
        <v>19.32646131106566</v>
      </c>
      <c r="CD220" s="42">
        <f t="shared" si="1722"/>
        <v>0</v>
      </c>
      <c r="CE220" s="40"/>
      <c r="CF220" s="40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</row>
    <row r="221" spans="1:114" s="2" customFormat="1" ht="15">
      <c r="A221" s="9"/>
      <c r="B221" s="42"/>
      <c r="C221" s="42"/>
      <c r="D221" s="42"/>
      <c r="E221" s="42"/>
      <c r="F221" s="42"/>
      <c r="G221" s="42"/>
      <c r="H221" s="42"/>
      <c r="I221" s="42"/>
      <c r="K221" s="42"/>
      <c r="L221" s="42"/>
      <c r="M221" s="42"/>
      <c r="N221" s="42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2">
        <f>IF(BP219&gt;0.1,BP219/$B$8,0)</f>
        <v>19.326461311065639</v>
      </c>
      <c r="BQ221" s="42">
        <f>IF(BQ219&gt;0.1,BP221,0)</f>
        <v>19.326461311065639</v>
      </c>
      <c r="BR221" s="42">
        <f t="shared" ref="BR221" si="1723">IF(BR219&gt;0.1,BQ221,0)</f>
        <v>19.326461311065639</v>
      </c>
      <c r="BS221" s="42">
        <f t="shared" ref="BS221" si="1724">IF(BS219&gt;0.1,BR221,0)</f>
        <v>19.326461311065639</v>
      </c>
      <c r="BT221" s="42">
        <f t="shared" ref="BT221" si="1725">IF(BT219&gt;0.1,BS221,0)</f>
        <v>19.326461311065639</v>
      </c>
      <c r="BU221" s="42">
        <f t="shared" ref="BU221" si="1726">IF(BU219&gt;0.1,BT221,0)</f>
        <v>19.326461311065639</v>
      </c>
      <c r="BV221" s="42">
        <f t="shared" ref="BV221" si="1727">IF(BV219&gt;0.1,BU221,0)</f>
        <v>19.326461311065639</v>
      </c>
      <c r="BW221" s="42">
        <f t="shared" ref="BW221" si="1728">IF(BW219&gt;0.1,BV221,0)</f>
        <v>19.326461311065639</v>
      </c>
      <c r="BX221" s="42">
        <f t="shared" ref="BX221" si="1729">IF(BX219&gt;0.1,BW221,0)</f>
        <v>19.326461311065639</v>
      </c>
      <c r="BY221" s="42">
        <f t="shared" ref="BY221" si="1730">IF(BY219&gt;0.1,BX221,0)</f>
        <v>19.326461311065639</v>
      </c>
      <c r="BZ221" s="42">
        <f t="shared" ref="BZ221" si="1731">IF(BZ219&gt;0.1,BY221,0)</f>
        <v>19.326461311065639</v>
      </c>
      <c r="CA221" s="42">
        <f t="shared" ref="CA221" si="1732">IF(CA219&gt;0.1,BZ221,0)</f>
        <v>19.326461311065639</v>
      </c>
      <c r="CB221" s="42">
        <f t="shared" ref="CB221" si="1733">IF(CB219&gt;0.1,CA221,0)</f>
        <v>19.326461311065639</v>
      </c>
      <c r="CC221" s="42">
        <f t="shared" ref="CC221" si="1734">IF(CC219&gt;0.1,CB221,0)</f>
        <v>19.326461311065639</v>
      </c>
      <c r="CD221" s="42">
        <f t="shared" ref="CD221" si="1735">IF(CD219&gt;0.1,CC221,0)</f>
        <v>19.326461311065639</v>
      </c>
      <c r="CE221" s="40"/>
      <c r="CF221" s="40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</row>
    <row r="222" spans="1:114" s="2" customFormat="1" ht="15">
      <c r="A222" s="9" t="s">
        <v>229</v>
      </c>
      <c r="B222" s="42"/>
      <c r="C222" s="42"/>
      <c r="D222" s="42"/>
      <c r="E222" s="42"/>
      <c r="F222" s="42"/>
      <c r="G222" s="42"/>
      <c r="H222" s="42"/>
      <c r="I222" s="42"/>
      <c r="K222" s="42"/>
      <c r="L222" s="42"/>
      <c r="M222" s="42"/>
      <c r="N222" s="42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2">
        <f>'Med LF - portfolio costs'!BQ$10*BP$21</f>
        <v>295.69485805930424</v>
      </c>
      <c r="BR222" s="42">
        <f t="shared" ref="BR222" si="1736">IF(BQ223&gt;0,BQ223,0)</f>
        <v>275.9818675220173</v>
      </c>
      <c r="BS222" s="42">
        <f t="shared" ref="BS222" si="1737">IF(BR223&gt;0,BR223,0)</f>
        <v>256.26887698473035</v>
      </c>
      <c r="BT222" s="42">
        <f t="shared" ref="BT222" si="1738">IF(BS223&gt;0,BS223,0)</f>
        <v>236.55588644744341</v>
      </c>
      <c r="BU222" s="42">
        <f t="shared" ref="BU222" si="1739">IF(BT223&gt;0,BT223,0)</f>
        <v>216.84289591015647</v>
      </c>
      <c r="BV222" s="42">
        <f t="shared" ref="BV222" si="1740">IF(BU223&gt;0,BU223,0)</f>
        <v>197.12990537286953</v>
      </c>
      <c r="BW222" s="42">
        <f t="shared" ref="BW222" si="1741">IF(BV223&gt;0,BV223,0)</f>
        <v>177.41691483558259</v>
      </c>
      <c r="BX222" s="42">
        <f t="shared" ref="BX222" si="1742">IF(BW223&gt;0,BW223,0)</f>
        <v>157.70392429829565</v>
      </c>
      <c r="BY222" s="42">
        <f t="shared" ref="BY222" si="1743">IF(BX223&gt;0,BX223,0)</f>
        <v>137.99093376100871</v>
      </c>
      <c r="BZ222" s="42">
        <f t="shared" ref="BZ222" si="1744">IF(BY223&gt;0,BY223,0)</f>
        <v>118.27794322372176</v>
      </c>
      <c r="CA222" s="42">
        <f t="shared" ref="CA222" si="1745">IF(BZ223&gt;0,BZ223,0)</f>
        <v>98.564952686434822</v>
      </c>
      <c r="CB222" s="42">
        <f t="shared" ref="CB222" si="1746">IF(CA223&gt;0,CA223,0)</f>
        <v>78.85196214914788</v>
      </c>
      <c r="CC222" s="42">
        <f t="shared" ref="CC222" si="1747">IF(CB223&gt;0,CB223,0)</f>
        <v>59.138971611860931</v>
      </c>
      <c r="CD222" s="42">
        <f t="shared" ref="CD222" si="1748">IF(CC223&gt;0,CC223,0)</f>
        <v>39.425981074573983</v>
      </c>
      <c r="CE222" s="42">
        <f t="shared" ref="CE222" si="1749">IF(CD223&gt;0,CD223,0)</f>
        <v>19.712990537287034</v>
      </c>
      <c r="CF222" s="40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</row>
    <row r="223" spans="1:114" s="2" customFormat="1" ht="15">
      <c r="A223" s="9"/>
      <c r="B223" s="42"/>
      <c r="C223" s="42"/>
      <c r="D223" s="42"/>
      <c r="E223" s="42"/>
      <c r="F223" s="42"/>
      <c r="G223" s="42"/>
      <c r="H223" s="42"/>
      <c r="I223" s="42"/>
      <c r="K223" s="42"/>
      <c r="L223" s="42"/>
      <c r="M223" s="42"/>
      <c r="N223" s="42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133"/>
      <c r="BQ223" s="42">
        <f>+BQ222-BQ224</f>
        <v>275.9818675220173</v>
      </c>
      <c r="BR223" s="42">
        <f t="shared" ref="BR223:CE223" si="1750">+BR222-BR224</f>
        <v>256.26887698473035</v>
      </c>
      <c r="BS223" s="42">
        <f t="shared" si="1750"/>
        <v>236.55588644744341</v>
      </c>
      <c r="BT223" s="42">
        <f t="shared" si="1750"/>
        <v>216.84289591015647</v>
      </c>
      <c r="BU223" s="42">
        <f t="shared" si="1750"/>
        <v>197.12990537286953</v>
      </c>
      <c r="BV223" s="42">
        <f t="shared" si="1750"/>
        <v>177.41691483558259</v>
      </c>
      <c r="BW223" s="42">
        <f t="shared" si="1750"/>
        <v>157.70392429829565</v>
      </c>
      <c r="BX223" s="42">
        <f t="shared" si="1750"/>
        <v>137.99093376100871</v>
      </c>
      <c r="BY223" s="42">
        <f t="shared" si="1750"/>
        <v>118.27794322372176</v>
      </c>
      <c r="BZ223" s="42">
        <f t="shared" si="1750"/>
        <v>98.564952686434822</v>
      </c>
      <c r="CA223" s="42">
        <f t="shared" si="1750"/>
        <v>78.85196214914788</v>
      </c>
      <c r="CB223" s="42">
        <f t="shared" si="1750"/>
        <v>59.138971611860931</v>
      </c>
      <c r="CC223" s="42">
        <f t="shared" si="1750"/>
        <v>39.425981074573983</v>
      </c>
      <c r="CD223" s="42">
        <f t="shared" si="1750"/>
        <v>19.712990537287034</v>
      </c>
      <c r="CE223" s="42">
        <f t="shared" si="1750"/>
        <v>8.5265128291212022E-14</v>
      </c>
      <c r="CF223" s="40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</row>
    <row r="224" spans="1:114" s="2" customFormat="1" ht="15">
      <c r="A224" s="9"/>
      <c r="B224" s="42"/>
      <c r="C224" s="42"/>
      <c r="D224" s="42"/>
      <c r="E224" s="42"/>
      <c r="F224" s="42"/>
      <c r="G224" s="42"/>
      <c r="H224" s="42"/>
      <c r="I224" s="42"/>
      <c r="K224" s="42"/>
      <c r="L224" s="42"/>
      <c r="M224" s="42"/>
      <c r="N224" s="42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2">
        <f>IF(BQ222&gt;0.1,BQ222/$B$8,0)</f>
        <v>19.712990537286949</v>
      </c>
      <c r="BR224" s="42">
        <f>IF(BR222&gt;0.1,BQ224,0)</f>
        <v>19.712990537286949</v>
      </c>
      <c r="BS224" s="42">
        <f t="shared" ref="BS224" si="1751">IF(BS222&gt;0.1,BR224,0)</f>
        <v>19.712990537286949</v>
      </c>
      <c r="BT224" s="42">
        <f t="shared" ref="BT224" si="1752">IF(BT222&gt;0.1,BS224,0)</f>
        <v>19.712990537286949</v>
      </c>
      <c r="BU224" s="42">
        <f t="shared" ref="BU224" si="1753">IF(BU222&gt;0.1,BT224,0)</f>
        <v>19.712990537286949</v>
      </c>
      <c r="BV224" s="42">
        <f t="shared" ref="BV224" si="1754">IF(BV222&gt;0.1,BU224,0)</f>
        <v>19.712990537286949</v>
      </c>
      <c r="BW224" s="42">
        <f t="shared" ref="BW224" si="1755">IF(BW222&gt;0.1,BV224,0)</f>
        <v>19.712990537286949</v>
      </c>
      <c r="BX224" s="42">
        <f t="shared" ref="BX224" si="1756">IF(BX222&gt;0.1,BW224,0)</f>
        <v>19.712990537286949</v>
      </c>
      <c r="BY224" s="42">
        <f t="shared" ref="BY224" si="1757">IF(BY222&gt;0.1,BX224,0)</f>
        <v>19.712990537286949</v>
      </c>
      <c r="BZ224" s="42">
        <f t="shared" ref="BZ224" si="1758">IF(BZ222&gt;0.1,BY224,0)</f>
        <v>19.712990537286949</v>
      </c>
      <c r="CA224" s="42">
        <f t="shared" ref="CA224" si="1759">IF(CA222&gt;0.1,BZ224,0)</f>
        <v>19.712990537286949</v>
      </c>
      <c r="CB224" s="42">
        <f t="shared" ref="CB224" si="1760">IF(CB222&gt;0.1,CA224,0)</f>
        <v>19.712990537286949</v>
      </c>
      <c r="CC224" s="42">
        <f t="shared" ref="CC224" si="1761">IF(CC222&gt;0.1,CB224,0)</f>
        <v>19.712990537286949</v>
      </c>
      <c r="CD224" s="42">
        <f t="shared" ref="CD224" si="1762">IF(CD222&gt;0.1,CC224,0)</f>
        <v>19.712990537286949</v>
      </c>
      <c r="CE224" s="42">
        <f t="shared" ref="CE224" si="1763">IF(CE222&gt;0.1,CD224,0)</f>
        <v>19.712990537286949</v>
      </c>
      <c r="CF224" s="40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</row>
    <row r="225" spans="1:114" s="2" customFormat="1" ht="15">
      <c r="A225" s="9" t="s">
        <v>230</v>
      </c>
      <c r="B225" s="42"/>
      <c r="C225" s="42"/>
      <c r="D225" s="42"/>
      <c r="E225" s="42"/>
      <c r="F225" s="42"/>
      <c r="G225" s="42"/>
      <c r="H225" s="42"/>
      <c r="I225" s="42"/>
      <c r="K225" s="42"/>
      <c r="L225" s="42"/>
      <c r="M225" s="42"/>
      <c r="N225" s="42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2">
        <f>'Med LF - portfolio costs'!BR$10*BQ$21</f>
        <v>301.60875522049037</v>
      </c>
      <c r="BS225" s="42">
        <f t="shared" ref="BS225" si="1764">IF(BR226&gt;0,BR226,0)</f>
        <v>281.5015048724577</v>
      </c>
      <c r="BT225" s="42">
        <f t="shared" ref="BT225" si="1765">IF(BS226&gt;0,BS226,0)</f>
        <v>261.39425452442504</v>
      </c>
      <c r="BU225" s="42">
        <f t="shared" ref="BU225" si="1766">IF(BT226&gt;0,BT226,0)</f>
        <v>241.28700417639234</v>
      </c>
      <c r="BV225" s="42">
        <f t="shared" ref="BV225" si="1767">IF(BU226&gt;0,BU226,0)</f>
        <v>221.17975382835965</v>
      </c>
      <c r="BW225" s="42">
        <f t="shared" ref="BW225" si="1768">IF(BV226&gt;0,BV226,0)</f>
        <v>201.07250348032696</v>
      </c>
      <c r="BX225" s="42">
        <f t="shared" ref="BX225" si="1769">IF(BW226&gt;0,BW226,0)</f>
        <v>180.96525313229427</v>
      </c>
      <c r="BY225" s="42">
        <f t="shared" ref="BY225" si="1770">IF(BX226&gt;0,BX226,0)</f>
        <v>160.85800278426157</v>
      </c>
      <c r="BZ225" s="42">
        <f t="shared" ref="BZ225" si="1771">IF(BY226&gt;0,BY226,0)</f>
        <v>140.75075243622888</v>
      </c>
      <c r="CA225" s="42">
        <f t="shared" ref="CA225" si="1772">IF(BZ226&gt;0,BZ226,0)</f>
        <v>120.64350208819619</v>
      </c>
      <c r="CB225" s="42">
        <f t="shared" ref="CB225" si="1773">IF(CA226&gt;0,CA226,0)</f>
        <v>100.53625174016349</v>
      </c>
      <c r="CC225" s="42">
        <f t="shared" ref="CC225" si="1774">IF(CB226&gt;0,CB226,0)</f>
        <v>80.4290013921308</v>
      </c>
      <c r="CD225" s="42">
        <f t="shared" ref="CD225" si="1775">IF(CC226&gt;0,CC226,0)</f>
        <v>60.321751044098107</v>
      </c>
      <c r="CE225" s="42">
        <f t="shared" ref="CE225" si="1776">IF(CD226&gt;0,CD226,0)</f>
        <v>40.214500696065414</v>
      </c>
      <c r="CF225" s="42">
        <f t="shared" ref="CF225" si="1777">IF(CE226&gt;0,CE226,0)</f>
        <v>20.107250348032725</v>
      </c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</row>
    <row r="226" spans="1:114" s="2" customFormat="1" ht="15">
      <c r="B226" s="42"/>
      <c r="C226" s="42"/>
      <c r="D226" s="42"/>
      <c r="E226" s="42"/>
      <c r="F226" s="42"/>
      <c r="G226" s="42"/>
      <c r="H226" s="42"/>
      <c r="I226" s="42"/>
      <c r="K226" s="42"/>
      <c r="L226" s="42"/>
      <c r="M226" s="42"/>
      <c r="N226" s="42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133"/>
      <c r="BR226" s="42">
        <f>+BR225-BR227</f>
        <v>281.5015048724577</v>
      </c>
      <c r="BS226" s="42">
        <f t="shared" ref="BS226:CF226" si="1778">+BS225-BS227</f>
        <v>261.39425452442504</v>
      </c>
      <c r="BT226" s="42">
        <f t="shared" si="1778"/>
        <v>241.28700417639234</v>
      </c>
      <c r="BU226" s="42">
        <f t="shared" si="1778"/>
        <v>221.17975382835965</v>
      </c>
      <c r="BV226" s="42">
        <f t="shared" si="1778"/>
        <v>201.07250348032696</v>
      </c>
      <c r="BW226" s="42">
        <f t="shared" si="1778"/>
        <v>180.96525313229427</v>
      </c>
      <c r="BX226" s="42">
        <f t="shared" si="1778"/>
        <v>160.85800278426157</v>
      </c>
      <c r="BY226" s="42">
        <f t="shared" si="1778"/>
        <v>140.75075243622888</v>
      </c>
      <c r="BZ226" s="42">
        <f t="shared" si="1778"/>
        <v>120.64350208819619</v>
      </c>
      <c r="CA226" s="42">
        <f t="shared" si="1778"/>
        <v>100.53625174016349</v>
      </c>
      <c r="CB226" s="42">
        <f t="shared" si="1778"/>
        <v>80.4290013921308</v>
      </c>
      <c r="CC226" s="42">
        <f t="shared" si="1778"/>
        <v>60.321751044098107</v>
      </c>
      <c r="CD226" s="42">
        <f t="shared" si="1778"/>
        <v>40.214500696065414</v>
      </c>
      <c r="CE226" s="42">
        <f t="shared" si="1778"/>
        <v>20.107250348032725</v>
      </c>
      <c r="CF226" s="42">
        <f t="shared" si="1778"/>
        <v>3.5527136788005009E-14</v>
      </c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</row>
    <row r="227" spans="1:114" s="2" customFormat="1" ht="15">
      <c r="A227" s="9"/>
      <c r="B227" s="42"/>
      <c r="C227" s="42"/>
      <c r="D227" s="42"/>
      <c r="E227" s="42"/>
      <c r="F227" s="42"/>
      <c r="G227" s="42"/>
      <c r="H227" s="42"/>
      <c r="I227" s="42"/>
      <c r="K227" s="42"/>
      <c r="L227" s="42"/>
      <c r="M227" s="42"/>
      <c r="N227" s="42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2">
        <f>IF(BR225&gt;0.1,BR225/$B$8,0)</f>
        <v>20.107250348032689</v>
      </c>
      <c r="BS227" s="42">
        <f>IF(BS225&gt;0.1,BR227,0)</f>
        <v>20.107250348032689</v>
      </c>
      <c r="BT227" s="42">
        <f t="shared" ref="BT227" si="1779">IF(BT225&gt;0.1,BS227,0)</f>
        <v>20.107250348032689</v>
      </c>
      <c r="BU227" s="42">
        <f t="shared" ref="BU227" si="1780">IF(BU225&gt;0.1,BT227,0)</f>
        <v>20.107250348032689</v>
      </c>
      <c r="BV227" s="42">
        <f t="shared" ref="BV227" si="1781">IF(BV225&gt;0.1,BU227,0)</f>
        <v>20.107250348032689</v>
      </c>
      <c r="BW227" s="42">
        <f t="shared" ref="BW227" si="1782">IF(BW225&gt;0.1,BV227,0)</f>
        <v>20.107250348032689</v>
      </c>
      <c r="BX227" s="42">
        <f t="shared" ref="BX227" si="1783">IF(BX225&gt;0.1,BW227,0)</f>
        <v>20.107250348032689</v>
      </c>
      <c r="BY227" s="42">
        <f t="shared" ref="BY227" si="1784">IF(BY225&gt;0.1,BX227,0)</f>
        <v>20.107250348032689</v>
      </c>
      <c r="BZ227" s="42">
        <f t="shared" ref="BZ227" si="1785">IF(BZ225&gt;0.1,BY227,0)</f>
        <v>20.107250348032689</v>
      </c>
      <c r="CA227" s="42">
        <f t="shared" ref="CA227" si="1786">IF(CA225&gt;0.1,BZ227,0)</f>
        <v>20.107250348032689</v>
      </c>
      <c r="CB227" s="42">
        <f t="shared" ref="CB227" si="1787">IF(CB225&gt;0.1,CA227,0)</f>
        <v>20.107250348032689</v>
      </c>
      <c r="CC227" s="42">
        <f t="shared" ref="CC227" si="1788">IF(CC225&gt;0.1,CB227,0)</f>
        <v>20.107250348032689</v>
      </c>
      <c r="CD227" s="42">
        <f t="shared" ref="CD227" si="1789">IF(CD225&gt;0.1,CC227,0)</f>
        <v>20.107250348032689</v>
      </c>
      <c r="CE227" s="42">
        <f t="shared" ref="CE227" si="1790">IF(CE225&gt;0.1,CD227,0)</f>
        <v>20.107250348032689</v>
      </c>
      <c r="CF227" s="42">
        <f t="shared" ref="CF227" si="1791">IF(CF225&gt;0.1,CE227,0)</f>
        <v>20.107250348032689</v>
      </c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</row>
    <row r="228" spans="1:114" s="2" customFormat="1" ht="15">
      <c r="A228" s="9" t="s">
        <v>231</v>
      </c>
      <c r="B228" s="42"/>
      <c r="C228" s="42"/>
      <c r="D228" s="42"/>
      <c r="E228" s="42"/>
      <c r="F228" s="42"/>
      <c r="G228" s="42"/>
      <c r="H228" s="42"/>
      <c r="I228" s="42"/>
      <c r="K228" s="42"/>
      <c r="L228" s="42"/>
      <c r="M228" s="42"/>
      <c r="N228" s="42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2">
        <f>'Med LF - portfolio costs'!BS$10*BR$21</f>
        <v>307.64093032490013</v>
      </c>
      <c r="BT228" s="42">
        <f t="shared" ref="BT228" si="1792">IF(BS229&gt;0,BS229,0)</f>
        <v>287.1315349699068</v>
      </c>
      <c r="BU228" s="42">
        <f t="shared" ref="BU228" si="1793">IF(BT229&gt;0,BT229,0)</f>
        <v>266.62213961491346</v>
      </c>
      <c r="BV228" s="42">
        <f t="shared" ref="BV228" si="1794">IF(BU229&gt;0,BU229,0)</f>
        <v>246.11274425992013</v>
      </c>
      <c r="BW228" s="42">
        <f t="shared" ref="BW228" si="1795">IF(BV229&gt;0,BV229,0)</f>
        <v>225.6033489049268</v>
      </c>
      <c r="BX228" s="42">
        <f t="shared" ref="BX228" si="1796">IF(BW229&gt;0,BW229,0)</f>
        <v>205.09395354993347</v>
      </c>
      <c r="BY228" s="42">
        <f t="shared" ref="BY228" si="1797">IF(BX229&gt;0,BX229,0)</f>
        <v>184.58455819494014</v>
      </c>
      <c r="BZ228" s="42">
        <f t="shared" ref="BZ228" si="1798">IF(BY229&gt;0,BY229,0)</f>
        <v>164.07516283994681</v>
      </c>
      <c r="CA228" s="42">
        <f t="shared" ref="CA228" si="1799">IF(BZ229&gt;0,BZ229,0)</f>
        <v>143.56576748495348</v>
      </c>
      <c r="CB228" s="42">
        <f t="shared" ref="CB228" si="1800">IF(CA229&gt;0,CA229,0)</f>
        <v>123.05637212996014</v>
      </c>
      <c r="CC228" s="42">
        <f t="shared" ref="CC228" si="1801">IF(CB229&gt;0,CB229,0)</f>
        <v>102.54697677496679</v>
      </c>
      <c r="CD228" s="42">
        <f t="shared" ref="CD228" si="1802">IF(CC229&gt;0,CC229,0)</f>
        <v>82.037581419973449</v>
      </c>
      <c r="CE228" s="42">
        <f t="shared" ref="CE228" si="1803">IF(CD229&gt;0,CD229,0)</f>
        <v>61.528186064980105</v>
      </c>
      <c r="CF228" s="42">
        <f t="shared" ref="CF228" si="1804">IF(CE229&gt;0,CE229,0)</f>
        <v>41.01879070998676</v>
      </c>
      <c r="CG228" s="42">
        <f t="shared" ref="CG228" si="1805">IF(CF229&gt;0,CF229,0)</f>
        <v>20.509395354993419</v>
      </c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</row>
    <row r="229" spans="1:114" s="2" customFormat="1" ht="15">
      <c r="A229" s="9"/>
      <c r="B229" s="42"/>
      <c r="C229" s="42"/>
      <c r="D229" s="42"/>
      <c r="E229" s="42"/>
      <c r="F229" s="42"/>
      <c r="G229" s="42"/>
      <c r="H229" s="42"/>
      <c r="I229" s="42"/>
      <c r="K229" s="42"/>
      <c r="L229" s="42"/>
      <c r="M229" s="42"/>
      <c r="N229" s="42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133"/>
      <c r="BS229" s="42">
        <f>+BS228-BS230</f>
        <v>287.1315349699068</v>
      </c>
      <c r="BT229" s="42">
        <f t="shared" ref="BT229:CG229" si="1806">+BT228-BT230</f>
        <v>266.62213961491346</v>
      </c>
      <c r="BU229" s="42">
        <f t="shared" si="1806"/>
        <v>246.11274425992013</v>
      </c>
      <c r="BV229" s="42">
        <f t="shared" si="1806"/>
        <v>225.6033489049268</v>
      </c>
      <c r="BW229" s="42">
        <f t="shared" si="1806"/>
        <v>205.09395354993347</v>
      </c>
      <c r="BX229" s="42">
        <f t="shared" si="1806"/>
        <v>184.58455819494014</v>
      </c>
      <c r="BY229" s="42">
        <f t="shared" si="1806"/>
        <v>164.07516283994681</v>
      </c>
      <c r="BZ229" s="42">
        <f t="shared" si="1806"/>
        <v>143.56576748495348</v>
      </c>
      <c r="CA229" s="42">
        <f t="shared" si="1806"/>
        <v>123.05637212996014</v>
      </c>
      <c r="CB229" s="42">
        <f t="shared" si="1806"/>
        <v>102.54697677496679</v>
      </c>
      <c r="CC229" s="42">
        <f t="shared" si="1806"/>
        <v>82.037581419973449</v>
      </c>
      <c r="CD229" s="42">
        <f t="shared" si="1806"/>
        <v>61.528186064980105</v>
      </c>
      <c r="CE229" s="42">
        <f t="shared" si="1806"/>
        <v>41.01879070998676</v>
      </c>
      <c r="CF229" s="42">
        <f t="shared" si="1806"/>
        <v>20.509395354993419</v>
      </c>
      <c r="CG229" s="42">
        <f t="shared" si="1806"/>
        <v>7.815970093361102E-14</v>
      </c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</row>
    <row r="230" spans="1:114" s="2" customFormat="1" ht="15">
      <c r="A230" s="9"/>
      <c r="B230" s="42"/>
      <c r="C230" s="42"/>
      <c r="D230" s="42"/>
      <c r="E230" s="42"/>
      <c r="F230" s="42"/>
      <c r="G230" s="42"/>
      <c r="H230" s="42"/>
      <c r="I230" s="42"/>
      <c r="K230" s="42"/>
      <c r="L230" s="42"/>
      <c r="M230" s="42"/>
      <c r="N230" s="42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2">
        <f>IF(BS228&gt;0.1,BS228/$B$8,0)</f>
        <v>20.509395354993341</v>
      </c>
      <c r="BT230" s="42">
        <f>IF(BT228&gt;0.1,BS230,0)</f>
        <v>20.509395354993341</v>
      </c>
      <c r="BU230" s="42">
        <f t="shared" ref="BU230" si="1807">IF(BU228&gt;0.1,BT230,0)</f>
        <v>20.509395354993341</v>
      </c>
      <c r="BV230" s="42">
        <f t="shared" ref="BV230" si="1808">IF(BV228&gt;0.1,BU230,0)</f>
        <v>20.509395354993341</v>
      </c>
      <c r="BW230" s="42">
        <f t="shared" ref="BW230" si="1809">IF(BW228&gt;0.1,BV230,0)</f>
        <v>20.509395354993341</v>
      </c>
      <c r="BX230" s="42">
        <f t="shared" ref="BX230" si="1810">IF(BX228&gt;0.1,BW230,0)</f>
        <v>20.509395354993341</v>
      </c>
      <c r="BY230" s="42">
        <f t="shared" ref="BY230" si="1811">IF(BY228&gt;0.1,BX230,0)</f>
        <v>20.509395354993341</v>
      </c>
      <c r="BZ230" s="42">
        <f t="shared" ref="BZ230" si="1812">IF(BZ228&gt;0.1,BY230,0)</f>
        <v>20.509395354993341</v>
      </c>
      <c r="CA230" s="42">
        <f t="shared" ref="CA230" si="1813">IF(CA228&gt;0.1,BZ230,0)</f>
        <v>20.509395354993341</v>
      </c>
      <c r="CB230" s="42">
        <f t="shared" ref="CB230" si="1814">IF(CB228&gt;0.1,CA230,0)</f>
        <v>20.509395354993341</v>
      </c>
      <c r="CC230" s="42">
        <f t="shared" ref="CC230" si="1815">IF(CC228&gt;0.1,CB230,0)</f>
        <v>20.509395354993341</v>
      </c>
      <c r="CD230" s="42">
        <f t="shared" ref="CD230" si="1816">IF(CD228&gt;0.1,CC230,0)</f>
        <v>20.509395354993341</v>
      </c>
      <c r="CE230" s="42">
        <f t="shared" ref="CE230" si="1817">IF(CE228&gt;0.1,CD230,0)</f>
        <v>20.509395354993341</v>
      </c>
      <c r="CF230" s="42">
        <f t="shared" ref="CF230" si="1818">IF(CF228&gt;0.1,CE230,0)</f>
        <v>20.509395354993341</v>
      </c>
      <c r="CG230" s="42">
        <f t="shared" ref="CG230" si="1819">IF(CG228&gt;0.1,CF230,0)</f>
        <v>20.509395354993341</v>
      </c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</row>
    <row r="231" spans="1:114" s="2" customFormat="1" ht="15">
      <c r="A231" s="9" t="s">
        <v>232</v>
      </c>
      <c r="B231" s="42"/>
      <c r="C231" s="42"/>
      <c r="D231" s="42"/>
      <c r="E231" s="42"/>
      <c r="F231" s="42"/>
      <c r="G231" s="42"/>
      <c r="H231" s="42"/>
      <c r="I231" s="42"/>
      <c r="K231" s="42"/>
      <c r="L231" s="42"/>
      <c r="M231" s="42"/>
      <c r="N231" s="42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2">
        <f>'Med LF - portfolio costs'!BT$10*BS$21</f>
        <v>313.79374893139817</v>
      </c>
      <c r="BU231" s="42">
        <f t="shared" ref="BU231" si="1820">IF(BT232&gt;0,BT232,0)</f>
        <v>292.87416566930494</v>
      </c>
      <c r="BV231" s="42">
        <f t="shared" ref="BV231" si="1821">IF(BU232&gt;0,BU232,0)</f>
        <v>271.95458240721172</v>
      </c>
      <c r="BW231" s="42">
        <f t="shared" ref="BW231" si="1822">IF(BV232&gt;0,BV232,0)</f>
        <v>251.03499914511849</v>
      </c>
      <c r="BX231" s="42">
        <f t="shared" ref="BX231" si="1823">IF(BW232&gt;0,BW232,0)</f>
        <v>230.11541588302526</v>
      </c>
      <c r="BY231" s="42">
        <f t="shared" ref="BY231" si="1824">IF(BX232&gt;0,BX232,0)</f>
        <v>209.19583262093204</v>
      </c>
      <c r="BZ231" s="42">
        <f t="shared" ref="BZ231" si="1825">IF(BY232&gt;0,BY232,0)</f>
        <v>188.27624935883881</v>
      </c>
      <c r="CA231" s="42">
        <f t="shared" ref="CA231" si="1826">IF(BZ232&gt;0,BZ232,0)</f>
        <v>167.35666609674558</v>
      </c>
      <c r="CB231" s="42">
        <f t="shared" ref="CB231" si="1827">IF(CA232&gt;0,CA232,0)</f>
        <v>146.43708283465236</v>
      </c>
      <c r="CC231" s="42">
        <f t="shared" ref="CC231" si="1828">IF(CB232&gt;0,CB232,0)</f>
        <v>125.51749957255915</v>
      </c>
      <c r="CD231" s="42">
        <f t="shared" ref="CD231" si="1829">IF(CC232&gt;0,CC232,0)</f>
        <v>104.59791631046593</v>
      </c>
      <c r="CE231" s="42">
        <f t="shared" ref="CE231" si="1830">IF(CD232&gt;0,CD232,0)</f>
        <v>83.678333048372721</v>
      </c>
      <c r="CF231" s="42">
        <f t="shared" ref="CF231" si="1831">IF(CE232&gt;0,CE232,0)</f>
        <v>62.758749786279509</v>
      </c>
      <c r="CG231" s="42">
        <f t="shared" ref="CG231" si="1832">IF(CF232&gt;0,CF232,0)</f>
        <v>41.839166524186297</v>
      </c>
      <c r="CH231" s="42">
        <f t="shared" ref="CH231" si="1833">IF(CG232&gt;0,CG232,0)</f>
        <v>20.919583262093084</v>
      </c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</row>
    <row r="232" spans="1:114" s="2" customFormat="1" ht="15">
      <c r="B232" s="42"/>
      <c r="C232" s="42"/>
      <c r="D232" s="42"/>
      <c r="E232" s="42"/>
      <c r="F232" s="42"/>
      <c r="G232" s="42"/>
      <c r="H232" s="42"/>
      <c r="I232" s="42"/>
      <c r="K232" s="42"/>
      <c r="L232" s="42"/>
      <c r="M232" s="42"/>
      <c r="N232" s="42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133"/>
      <c r="BT232" s="42">
        <f>+BT231-BT233</f>
        <v>292.87416566930494</v>
      </c>
      <c r="BU232" s="42">
        <f t="shared" ref="BU232:CH232" si="1834">+BU231-BU233</f>
        <v>271.95458240721172</v>
      </c>
      <c r="BV232" s="42">
        <f t="shared" si="1834"/>
        <v>251.03499914511849</v>
      </c>
      <c r="BW232" s="42">
        <f t="shared" si="1834"/>
        <v>230.11541588302526</v>
      </c>
      <c r="BX232" s="42">
        <f t="shared" si="1834"/>
        <v>209.19583262093204</v>
      </c>
      <c r="BY232" s="42">
        <f t="shared" si="1834"/>
        <v>188.27624935883881</v>
      </c>
      <c r="BZ232" s="42">
        <f t="shared" si="1834"/>
        <v>167.35666609674558</v>
      </c>
      <c r="CA232" s="42">
        <f t="shared" si="1834"/>
        <v>146.43708283465236</v>
      </c>
      <c r="CB232" s="42">
        <f t="shared" si="1834"/>
        <v>125.51749957255915</v>
      </c>
      <c r="CC232" s="42">
        <f t="shared" si="1834"/>
        <v>104.59791631046593</v>
      </c>
      <c r="CD232" s="42">
        <f t="shared" si="1834"/>
        <v>83.678333048372721</v>
      </c>
      <c r="CE232" s="42">
        <f t="shared" si="1834"/>
        <v>62.758749786279509</v>
      </c>
      <c r="CF232" s="42">
        <f t="shared" si="1834"/>
        <v>41.839166524186297</v>
      </c>
      <c r="CG232" s="42">
        <f t="shared" si="1834"/>
        <v>20.919583262093084</v>
      </c>
      <c r="CH232" s="42">
        <f t="shared" si="1834"/>
        <v>-1.2789769243681803E-13</v>
      </c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</row>
    <row r="233" spans="1:114" s="2" customFormat="1" ht="15">
      <c r="A233" s="9"/>
      <c r="B233" s="42"/>
      <c r="C233" s="42"/>
      <c r="D233" s="42"/>
      <c r="E233" s="42"/>
      <c r="F233" s="42"/>
      <c r="G233" s="42"/>
      <c r="H233" s="42"/>
      <c r="I233" s="42"/>
      <c r="K233" s="42"/>
      <c r="L233" s="42"/>
      <c r="M233" s="42"/>
      <c r="N233" s="42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2">
        <f>IF(BT231&gt;0.1,BT231/$B$8,0)</f>
        <v>20.919583262093212</v>
      </c>
      <c r="BU233" s="42">
        <f>IF(BU231&gt;0.1,BT233,0)</f>
        <v>20.919583262093212</v>
      </c>
      <c r="BV233" s="42">
        <f t="shared" ref="BV233" si="1835">IF(BV231&gt;0.1,BU233,0)</f>
        <v>20.919583262093212</v>
      </c>
      <c r="BW233" s="42">
        <f t="shared" ref="BW233" si="1836">IF(BW231&gt;0.1,BV233,0)</f>
        <v>20.919583262093212</v>
      </c>
      <c r="BX233" s="42">
        <f t="shared" ref="BX233" si="1837">IF(BX231&gt;0.1,BW233,0)</f>
        <v>20.919583262093212</v>
      </c>
      <c r="BY233" s="42">
        <f t="shared" ref="BY233" si="1838">IF(BY231&gt;0.1,BX233,0)</f>
        <v>20.919583262093212</v>
      </c>
      <c r="BZ233" s="42">
        <f t="shared" ref="BZ233" si="1839">IF(BZ231&gt;0.1,BY233,0)</f>
        <v>20.919583262093212</v>
      </c>
      <c r="CA233" s="42">
        <f t="shared" ref="CA233" si="1840">IF(CA231&gt;0.1,BZ233,0)</f>
        <v>20.919583262093212</v>
      </c>
      <c r="CB233" s="42">
        <f t="shared" ref="CB233" si="1841">IF(CB231&gt;0.1,CA233,0)</f>
        <v>20.919583262093212</v>
      </c>
      <c r="CC233" s="42">
        <f t="shared" ref="CC233" si="1842">IF(CC231&gt;0.1,CB233,0)</f>
        <v>20.919583262093212</v>
      </c>
      <c r="CD233" s="42">
        <f t="shared" ref="CD233" si="1843">IF(CD231&gt;0.1,CC233,0)</f>
        <v>20.919583262093212</v>
      </c>
      <c r="CE233" s="42">
        <f t="shared" ref="CE233" si="1844">IF(CE231&gt;0.1,CD233,0)</f>
        <v>20.919583262093212</v>
      </c>
      <c r="CF233" s="42">
        <f t="shared" ref="CF233" si="1845">IF(CF231&gt;0.1,CE233,0)</f>
        <v>20.919583262093212</v>
      </c>
      <c r="CG233" s="42">
        <f t="shared" ref="CG233" si="1846">IF(CG231&gt;0.1,CF233,0)</f>
        <v>20.919583262093212</v>
      </c>
      <c r="CH233" s="42">
        <f t="shared" ref="CH233" si="1847">IF(CH231&gt;0.1,CG233,0)</f>
        <v>20.919583262093212</v>
      </c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</row>
    <row r="234" spans="1:114" s="2" customFormat="1" ht="15">
      <c r="A234" s="9" t="s">
        <v>233</v>
      </c>
      <c r="B234" s="42"/>
      <c r="C234" s="42"/>
      <c r="D234" s="42"/>
      <c r="E234" s="42"/>
      <c r="F234" s="42"/>
      <c r="G234" s="42"/>
      <c r="H234" s="42"/>
      <c r="I234" s="42"/>
      <c r="K234" s="42"/>
      <c r="L234" s="42"/>
      <c r="M234" s="42"/>
      <c r="N234" s="42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2">
        <f>'Med LF - portfolio costs'!BU$10*BT$21</f>
        <v>320.06962391002605</v>
      </c>
      <c r="BV234" s="42">
        <f t="shared" ref="BV234" si="1848">IF(BU235&gt;0,BU235,0)</f>
        <v>298.73164898269096</v>
      </c>
      <c r="BW234" s="42">
        <f t="shared" ref="BW234" si="1849">IF(BV235&gt;0,BV235,0)</f>
        <v>277.39367405535586</v>
      </c>
      <c r="BX234" s="42">
        <f t="shared" ref="BX234" si="1850">IF(BW235&gt;0,BW235,0)</f>
        <v>256.05569912802076</v>
      </c>
      <c r="BY234" s="42">
        <f t="shared" ref="BY234" si="1851">IF(BX235&gt;0,BX235,0)</f>
        <v>234.71772420068569</v>
      </c>
      <c r="BZ234" s="42">
        <f t="shared" ref="BZ234" si="1852">IF(BY235&gt;0,BY235,0)</f>
        <v>213.37974927335063</v>
      </c>
      <c r="CA234" s="42">
        <f t="shared" ref="CA234" si="1853">IF(BZ235&gt;0,BZ235,0)</f>
        <v>192.04177434601556</v>
      </c>
      <c r="CB234" s="42">
        <f t="shared" ref="CB234" si="1854">IF(CA235&gt;0,CA235,0)</f>
        <v>170.70379941868049</v>
      </c>
      <c r="CC234" s="42">
        <f t="shared" ref="CC234" si="1855">IF(CB235&gt;0,CB235,0)</f>
        <v>149.36582449134542</v>
      </c>
      <c r="CD234" s="42">
        <f t="shared" ref="CD234" si="1856">IF(CC235&gt;0,CC235,0)</f>
        <v>128.02784956401035</v>
      </c>
      <c r="CE234" s="42">
        <f t="shared" ref="CE234" si="1857">IF(CD235&gt;0,CD235,0)</f>
        <v>106.68987463667528</v>
      </c>
      <c r="CF234" s="42">
        <f t="shared" ref="CF234" si="1858">IF(CE235&gt;0,CE235,0)</f>
        <v>85.351899709340216</v>
      </c>
      <c r="CG234" s="42">
        <f t="shared" ref="CG234" si="1859">IF(CF235&gt;0,CF235,0)</f>
        <v>64.013924782005148</v>
      </c>
      <c r="CH234" s="42">
        <f t="shared" ref="CH234" si="1860">IF(CG235&gt;0,CG235,0)</f>
        <v>42.67594985467008</v>
      </c>
      <c r="CI234" s="42">
        <f t="shared" ref="CI234" si="1861">IF(CH235&gt;0,CH235,0)</f>
        <v>21.337974927335008</v>
      </c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</row>
    <row r="235" spans="1:114" s="2" customFormat="1" ht="15">
      <c r="A235" s="9"/>
      <c r="B235" s="42"/>
      <c r="C235" s="42"/>
      <c r="D235" s="42"/>
      <c r="E235" s="42"/>
      <c r="F235" s="42"/>
      <c r="G235" s="42"/>
      <c r="H235" s="42"/>
      <c r="I235" s="42"/>
      <c r="K235" s="42"/>
      <c r="L235" s="42"/>
      <c r="M235" s="42"/>
      <c r="N235" s="42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133"/>
      <c r="BU235" s="42">
        <f>+BU234-BU236</f>
        <v>298.73164898269096</v>
      </c>
      <c r="BV235" s="42">
        <f t="shared" ref="BV235:CI235" si="1862">+BV234-BV236</f>
        <v>277.39367405535586</v>
      </c>
      <c r="BW235" s="42">
        <f t="shared" si="1862"/>
        <v>256.05569912802076</v>
      </c>
      <c r="BX235" s="42">
        <f t="shared" si="1862"/>
        <v>234.71772420068569</v>
      </c>
      <c r="BY235" s="42">
        <f t="shared" si="1862"/>
        <v>213.37974927335063</v>
      </c>
      <c r="BZ235" s="42">
        <f t="shared" si="1862"/>
        <v>192.04177434601556</v>
      </c>
      <c r="CA235" s="42">
        <f t="shared" si="1862"/>
        <v>170.70379941868049</v>
      </c>
      <c r="CB235" s="42">
        <f t="shared" si="1862"/>
        <v>149.36582449134542</v>
      </c>
      <c r="CC235" s="42">
        <f t="shared" si="1862"/>
        <v>128.02784956401035</v>
      </c>
      <c r="CD235" s="42">
        <f t="shared" si="1862"/>
        <v>106.68987463667528</v>
      </c>
      <c r="CE235" s="42">
        <f t="shared" si="1862"/>
        <v>85.351899709340216</v>
      </c>
      <c r="CF235" s="42">
        <f t="shared" si="1862"/>
        <v>64.013924782005148</v>
      </c>
      <c r="CG235" s="42">
        <f t="shared" si="1862"/>
        <v>42.67594985467008</v>
      </c>
      <c r="CH235" s="42">
        <f t="shared" si="1862"/>
        <v>21.337974927335008</v>
      </c>
      <c r="CI235" s="42">
        <f t="shared" si="1862"/>
        <v>-6.3948846218409017E-14</v>
      </c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</row>
    <row r="236" spans="1:114" s="2" customFormat="1" ht="15">
      <c r="A236" s="9"/>
      <c r="B236" s="42"/>
      <c r="C236" s="42"/>
      <c r="D236" s="42"/>
      <c r="E236" s="42"/>
      <c r="F236" s="42"/>
      <c r="G236" s="42"/>
      <c r="H236" s="42"/>
      <c r="I236" s="42"/>
      <c r="K236" s="42"/>
      <c r="L236" s="42"/>
      <c r="M236" s="42"/>
      <c r="N236" s="42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2">
        <f>IF(BU234&gt;0.1,BU234/$B$8,0)</f>
        <v>21.337974927335072</v>
      </c>
      <c r="BV236" s="42">
        <f>IF(BV234&gt;0.1,BU236,0)</f>
        <v>21.337974927335072</v>
      </c>
      <c r="BW236" s="42">
        <f t="shared" ref="BW236" si="1863">IF(BW234&gt;0.1,BV236,0)</f>
        <v>21.337974927335072</v>
      </c>
      <c r="BX236" s="42">
        <f t="shared" ref="BX236" si="1864">IF(BX234&gt;0.1,BW236,0)</f>
        <v>21.337974927335072</v>
      </c>
      <c r="BY236" s="42">
        <f t="shared" ref="BY236" si="1865">IF(BY234&gt;0.1,BX236,0)</f>
        <v>21.337974927335072</v>
      </c>
      <c r="BZ236" s="42">
        <f t="shared" ref="BZ236" si="1866">IF(BZ234&gt;0.1,BY236,0)</f>
        <v>21.337974927335072</v>
      </c>
      <c r="CA236" s="42">
        <f t="shared" ref="CA236" si="1867">IF(CA234&gt;0.1,BZ236,0)</f>
        <v>21.337974927335072</v>
      </c>
      <c r="CB236" s="42">
        <f t="shared" ref="CB236" si="1868">IF(CB234&gt;0.1,CA236,0)</f>
        <v>21.337974927335072</v>
      </c>
      <c r="CC236" s="42">
        <f t="shared" ref="CC236" si="1869">IF(CC234&gt;0.1,CB236,0)</f>
        <v>21.337974927335072</v>
      </c>
      <c r="CD236" s="42">
        <f t="shared" ref="CD236" si="1870">IF(CD234&gt;0.1,CC236,0)</f>
        <v>21.337974927335072</v>
      </c>
      <c r="CE236" s="42">
        <f t="shared" ref="CE236" si="1871">IF(CE234&gt;0.1,CD236,0)</f>
        <v>21.337974927335072</v>
      </c>
      <c r="CF236" s="42">
        <f t="shared" ref="CF236" si="1872">IF(CF234&gt;0.1,CE236,0)</f>
        <v>21.337974927335072</v>
      </c>
      <c r="CG236" s="42">
        <f t="shared" ref="CG236" si="1873">IF(CG234&gt;0.1,CF236,0)</f>
        <v>21.337974927335072</v>
      </c>
      <c r="CH236" s="42">
        <f t="shared" ref="CH236" si="1874">IF(CH234&gt;0.1,CG236,0)</f>
        <v>21.337974927335072</v>
      </c>
      <c r="CI236" s="42">
        <f t="shared" ref="CI236" si="1875">IF(CI234&gt;0.1,CH236,0)</f>
        <v>21.337974927335072</v>
      </c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</row>
    <row r="237" spans="1:114" s="2" customFormat="1" ht="15">
      <c r="A237" s="9" t="s">
        <v>234</v>
      </c>
      <c r="B237" s="42"/>
      <c r="C237" s="42"/>
      <c r="D237" s="42"/>
      <c r="E237" s="42"/>
      <c r="F237" s="42"/>
      <c r="G237" s="42"/>
      <c r="H237" s="42"/>
      <c r="I237" s="42"/>
      <c r="K237" s="42"/>
      <c r="L237" s="42"/>
      <c r="M237" s="42"/>
      <c r="N237" s="42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2">
        <f>'Med LF - portfolio costs'!BV$10*BU$21</f>
        <v>326.47101638822664</v>
      </c>
      <c r="BW237" s="42">
        <f t="shared" ref="BW237" si="1876">IF(BV238&gt;0,BV238,0)</f>
        <v>304.70628196234486</v>
      </c>
      <c r="BX237" s="42">
        <f t="shared" ref="BX237" si="1877">IF(BW238&gt;0,BW238,0)</f>
        <v>282.94154753646308</v>
      </c>
      <c r="BY237" s="42">
        <f t="shared" ref="BY237" si="1878">IF(BX238&gt;0,BX238,0)</f>
        <v>261.17681311058129</v>
      </c>
      <c r="BZ237" s="42">
        <f t="shared" ref="BZ237" si="1879">IF(BY238&gt;0,BY238,0)</f>
        <v>239.41207868469951</v>
      </c>
      <c r="CA237" s="42">
        <f t="shared" ref="CA237" si="1880">IF(BZ238&gt;0,BZ238,0)</f>
        <v>217.64734425881772</v>
      </c>
      <c r="CB237" s="42">
        <f t="shared" ref="CB237" si="1881">IF(CA238&gt;0,CA238,0)</f>
        <v>195.88260983293594</v>
      </c>
      <c r="CC237" s="42">
        <f t="shared" ref="CC237" si="1882">IF(CB238&gt;0,CB238,0)</f>
        <v>174.11787540705416</v>
      </c>
      <c r="CD237" s="42">
        <f t="shared" ref="CD237" si="1883">IF(CC238&gt;0,CC238,0)</f>
        <v>152.35314098117237</v>
      </c>
      <c r="CE237" s="42">
        <f t="shared" ref="CE237" si="1884">IF(CD238&gt;0,CD238,0)</f>
        <v>130.58840655529059</v>
      </c>
      <c r="CF237" s="42">
        <f t="shared" ref="CF237" si="1885">IF(CE238&gt;0,CE238,0)</f>
        <v>108.82367212940881</v>
      </c>
      <c r="CG237" s="42">
        <f t="shared" ref="CG237" si="1886">IF(CF238&gt;0,CF238,0)</f>
        <v>87.058937703527022</v>
      </c>
      <c r="CH237" s="42">
        <f t="shared" ref="CH237" si="1887">IF(CG238&gt;0,CG238,0)</f>
        <v>65.294203277645238</v>
      </c>
      <c r="CI237" s="42">
        <f t="shared" ref="CI237" si="1888">IF(CH238&gt;0,CH238,0)</f>
        <v>43.529468851763461</v>
      </c>
      <c r="CJ237" s="42">
        <f t="shared" ref="CJ237" si="1889">IF(CI238&gt;0,CI238,0)</f>
        <v>21.764734425881684</v>
      </c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</row>
    <row r="238" spans="1:114" s="2" customFormat="1" ht="15">
      <c r="B238" s="42"/>
      <c r="C238" s="42"/>
      <c r="D238" s="42"/>
      <c r="E238" s="42"/>
      <c r="F238" s="42"/>
      <c r="G238" s="42"/>
      <c r="H238" s="42"/>
      <c r="I238" s="42"/>
      <c r="K238" s="42"/>
      <c r="L238" s="42"/>
      <c r="M238" s="42"/>
      <c r="N238" s="42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133"/>
      <c r="BV238" s="42">
        <f>+BV237-BV239</f>
        <v>304.70628196234486</v>
      </c>
      <c r="BW238" s="42">
        <f t="shared" ref="BW238:CJ238" si="1890">+BW237-BW239</f>
        <v>282.94154753646308</v>
      </c>
      <c r="BX238" s="42">
        <f t="shared" si="1890"/>
        <v>261.17681311058129</v>
      </c>
      <c r="BY238" s="42">
        <f t="shared" si="1890"/>
        <v>239.41207868469951</v>
      </c>
      <c r="BZ238" s="42">
        <f t="shared" si="1890"/>
        <v>217.64734425881772</v>
      </c>
      <c r="CA238" s="42">
        <f t="shared" si="1890"/>
        <v>195.88260983293594</v>
      </c>
      <c r="CB238" s="42">
        <f t="shared" si="1890"/>
        <v>174.11787540705416</v>
      </c>
      <c r="CC238" s="42">
        <f t="shared" si="1890"/>
        <v>152.35314098117237</v>
      </c>
      <c r="CD238" s="42">
        <f t="shared" si="1890"/>
        <v>130.58840655529059</v>
      </c>
      <c r="CE238" s="42">
        <f t="shared" si="1890"/>
        <v>108.82367212940881</v>
      </c>
      <c r="CF238" s="42">
        <f t="shared" si="1890"/>
        <v>87.058937703527022</v>
      </c>
      <c r="CG238" s="42">
        <f t="shared" si="1890"/>
        <v>65.294203277645238</v>
      </c>
      <c r="CH238" s="42">
        <f t="shared" si="1890"/>
        <v>43.529468851763461</v>
      </c>
      <c r="CI238" s="42">
        <f t="shared" si="1890"/>
        <v>21.764734425881684</v>
      </c>
      <c r="CJ238" s="42">
        <f t="shared" si="1890"/>
        <v>-9.2370555648813024E-14</v>
      </c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</row>
    <row r="239" spans="1:114" s="2" customFormat="1" ht="15">
      <c r="A239" s="9"/>
      <c r="B239" s="42"/>
      <c r="C239" s="42"/>
      <c r="D239" s="42"/>
      <c r="E239" s="42"/>
      <c r="F239" s="42"/>
      <c r="G239" s="42"/>
      <c r="H239" s="42"/>
      <c r="I239" s="42"/>
      <c r="K239" s="42"/>
      <c r="L239" s="42"/>
      <c r="M239" s="42"/>
      <c r="N239" s="42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2">
        <f>IF(BV237&gt;0.1,BV237/$B$8,0)</f>
        <v>21.764734425881777</v>
      </c>
      <c r="BW239" s="42">
        <f>IF(BW237&gt;0.1,BV239,0)</f>
        <v>21.764734425881777</v>
      </c>
      <c r="BX239" s="42">
        <f t="shared" ref="BX239" si="1891">IF(BX237&gt;0.1,BW239,0)</f>
        <v>21.764734425881777</v>
      </c>
      <c r="BY239" s="42">
        <f t="shared" ref="BY239" si="1892">IF(BY237&gt;0.1,BX239,0)</f>
        <v>21.764734425881777</v>
      </c>
      <c r="BZ239" s="42">
        <f t="shared" ref="BZ239" si="1893">IF(BZ237&gt;0.1,BY239,0)</f>
        <v>21.764734425881777</v>
      </c>
      <c r="CA239" s="42">
        <f t="shared" ref="CA239" si="1894">IF(CA237&gt;0.1,BZ239,0)</f>
        <v>21.764734425881777</v>
      </c>
      <c r="CB239" s="42">
        <f t="shared" ref="CB239" si="1895">IF(CB237&gt;0.1,CA239,0)</f>
        <v>21.764734425881777</v>
      </c>
      <c r="CC239" s="42">
        <f t="shared" ref="CC239" si="1896">IF(CC237&gt;0.1,CB239,0)</f>
        <v>21.764734425881777</v>
      </c>
      <c r="CD239" s="42">
        <f t="shared" ref="CD239" si="1897">IF(CD237&gt;0.1,CC239,0)</f>
        <v>21.764734425881777</v>
      </c>
      <c r="CE239" s="42">
        <f t="shared" ref="CE239" si="1898">IF(CE237&gt;0.1,CD239,0)</f>
        <v>21.764734425881777</v>
      </c>
      <c r="CF239" s="42">
        <f t="shared" ref="CF239" si="1899">IF(CF237&gt;0.1,CE239,0)</f>
        <v>21.764734425881777</v>
      </c>
      <c r="CG239" s="42">
        <f t="shared" ref="CG239" si="1900">IF(CG237&gt;0.1,CF239,0)</f>
        <v>21.764734425881777</v>
      </c>
      <c r="CH239" s="42">
        <f t="shared" ref="CH239" si="1901">IF(CH237&gt;0.1,CG239,0)</f>
        <v>21.764734425881777</v>
      </c>
      <c r="CI239" s="42">
        <f t="shared" ref="CI239" si="1902">IF(CI237&gt;0.1,CH239,0)</f>
        <v>21.764734425881777</v>
      </c>
      <c r="CJ239" s="42">
        <f t="shared" ref="CJ239" si="1903">IF(CJ237&gt;0.1,CI239,0)</f>
        <v>21.764734425881777</v>
      </c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</row>
    <row r="240" spans="1:114" s="2" customFormat="1" ht="15">
      <c r="A240" s="9" t="s">
        <v>235</v>
      </c>
      <c r="B240" s="42"/>
      <c r="C240" s="42"/>
      <c r="D240" s="42"/>
      <c r="E240" s="42"/>
      <c r="F240" s="42"/>
      <c r="G240" s="42"/>
      <c r="H240" s="42"/>
      <c r="I240" s="42"/>
      <c r="K240" s="42"/>
      <c r="L240" s="42"/>
      <c r="M240" s="42"/>
      <c r="N240" s="42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2">
        <f>'Med LF - portfolio costs'!BW$10*BV$21</f>
        <v>333.00043671599121</v>
      </c>
      <c r="BX240" s="42">
        <f t="shared" ref="BX240" si="1904">IF(BW241&gt;0,BW241,0)</f>
        <v>310.80040760159181</v>
      </c>
      <c r="BY240" s="42">
        <f t="shared" ref="BY240" si="1905">IF(BX241&gt;0,BX241,0)</f>
        <v>288.60037848719242</v>
      </c>
      <c r="BZ240" s="42">
        <f t="shared" ref="BZ240" si="1906">IF(BY241&gt;0,BY241,0)</f>
        <v>266.40034937279302</v>
      </c>
      <c r="CA240" s="42">
        <f t="shared" ref="CA240" si="1907">IF(BZ241&gt;0,BZ241,0)</f>
        <v>244.20032025839362</v>
      </c>
      <c r="CB240" s="42">
        <f t="shared" ref="CB240" si="1908">IF(CA241&gt;0,CA241,0)</f>
        <v>222.00029114399422</v>
      </c>
      <c r="CC240" s="42">
        <f t="shared" ref="CC240" si="1909">IF(CB241&gt;0,CB241,0)</f>
        <v>199.80026202959482</v>
      </c>
      <c r="CD240" s="42">
        <f t="shared" ref="CD240" si="1910">IF(CC241&gt;0,CC241,0)</f>
        <v>177.60023291519542</v>
      </c>
      <c r="CE240" s="42">
        <f t="shared" ref="CE240" si="1911">IF(CD241&gt;0,CD241,0)</f>
        <v>155.40020380079602</v>
      </c>
      <c r="CF240" s="42">
        <f t="shared" ref="CF240" si="1912">IF(CE241&gt;0,CE241,0)</f>
        <v>133.20017468639662</v>
      </c>
      <c r="CG240" s="42">
        <f t="shared" ref="CG240" si="1913">IF(CF241&gt;0,CF241,0)</f>
        <v>111.00014557199721</v>
      </c>
      <c r="CH240" s="42">
        <f t="shared" ref="CH240" si="1914">IF(CG241&gt;0,CG241,0)</f>
        <v>88.800116457597795</v>
      </c>
      <c r="CI240" s="42">
        <f t="shared" ref="CI240" si="1915">IF(CH241&gt;0,CH241,0)</f>
        <v>66.600087343198382</v>
      </c>
      <c r="CJ240" s="42">
        <f t="shared" ref="CJ240" si="1916">IF(CI241&gt;0,CI241,0)</f>
        <v>44.400058228798969</v>
      </c>
      <c r="CK240" s="42">
        <f t="shared" ref="CK240" si="1917">IF(CJ241&gt;0,CJ241,0)</f>
        <v>22.200029114399555</v>
      </c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</row>
    <row r="241" spans="1:114" s="2" customFormat="1" ht="15">
      <c r="A241" s="9"/>
      <c r="B241" s="42"/>
      <c r="C241" s="42"/>
      <c r="D241" s="42"/>
      <c r="E241" s="42"/>
      <c r="F241" s="42"/>
      <c r="G241" s="42"/>
      <c r="H241" s="42"/>
      <c r="I241" s="42"/>
      <c r="K241" s="42"/>
      <c r="L241" s="42"/>
      <c r="M241" s="42"/>
      <c r="N241" s="42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133"/>
      <c r="BW241" s="42">
        <f>+BW240-BW242</f>
        <v>310.80040760159181</v>
      </c>
      <c r="BX241" s="42">
        <f t="shared" ref="BX241:CK241" si="1918">+BX240-BX242</f>
        <v>288.60037848719242</v>
      </c>
      <c r="BY241" s="42">
        <f t="shared" si="1918"/>
        <v>266.40034937279302</v>
      </c>
      <c r="BZ241" s="42">
        <f t="shared" si="1918"/>
        <v>244.20032025839362</v>
      </c>
      <c r="CA241" s="42">
        <f t="shared" si="1918"/>
        <v>222.00029114399422</v>
      </c>
      <c r="CB241" s="42">
        <f t="shared" si="1918"/>
        <v>199.80026202959482</v>
      </c>
      <c r="CC241" s="42">
        <f t="shared" si="1918"/>
        <v>177.60023291519542</v>
      </c>
      <c r="CD241" s="42">
        <f t="shared" si="1918"/>
        <v>155.40020380079602</v>
      </c>
      <c r="CE241" s="42">
        <f t="shared" si="1918"/>
        <v>133.20017468639662</v>
      </c>
      <c r="CF241" s="42">
        <f t="shared" si="1918"/>
        <v>111.00014557199721</v>
      </c>
      <c r="CG241" s="42">
        <f t="shared" si="1918"/>
        <v>88.800116457597795</v>
      </c>
      <c r="CH241" s="42">
        <f t="shared" si="1918"/>
        <v>66.600087343198382</v>
      </c>
      <c r="CI241" s="42">
        <f t="shared" si="1918"/>
        <v>44.400058228798969</v>
      </c>
      <c r="CJ241" s="42">
        <f t="shared" si="1918"/>
        <v>22.200029114399555</v>
      </c>
      <c r="CK241" s="42">
        <f t="shared" si="1918"/>
        <v>1.4210854715202004E-13</v>
      </c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</row>
    <row r="242" spans="1:114" s="2" customFormat="1" ht="15">
      <c r="A242" s="9"/>
      <c r="B242" s="42"/>
      <c r="C242" s="42"/>
      <c r="D242" s="42"/>
      <c r="E242" s="42"/>
      <c r="F242" s="42"/>
      <c r="G242" s="42"/>
      <c r="H242" s="42"/>
      <c r="I242" s="42"/>
      <c r="K242" s="42"/>
      <c r="L242" s="42"/>
      <c r="M242" s="42"/>
      <c r="N242" s="42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2">
        <f>IF(BW240&gt;0.1,BW240/$B$8,0)</f>
        <v>22.200029114399413</v>
      </c>
      <c r="BX242" s="42">
        <f>IF(BX240&gt;0.1,BW242,0)</f>
        <v>22.200029114399413</v>
      </c>
      <c r="BY242" s="42">
        <f t="shared" ref="BY242" si="1919">IF(BY240&gt;0.1,BX242,0)</f>
        <v>22.200029114399413</v>
      </c>
      <c r="BZ242" s="42">
        <f t="shared" ref="BZ242" si="1920">IF(BZ240&gt;0.1,BY242,0)</f>
        <v>22.200029114399413</v>
      </c>
      <c r="CA242" s="42">
        <f t="shared" ref="CA242" si="1921">IF(CA240&gt;0.1,BZ242,0)</f>
        <v>22.200029114399413</v>
      </c>
      <c r="CB242" s="42">
        <f t="shared" ref="CB242" si="1922">IF(CB240&gt;0.1,CA242,0)</f>
        <v>22.200029114399413</v>
      </c>
      <c r="CC242" s="42">
        <f t="shared" ref="CC242" si="1923">IF(CC240&gt;0.1,CB242,0)</f>
        <v>22.200029114399413</v>
      </c>
      <c r="CD242" s="42">
        <f t="shared" ref="CD242" si="1924">IF(CD240&gt;0.1,CC242,0)</f>
        <v>22.200029114399413</v>
      </c>
      <c r="CE242" s="42">
        <f t="shared" ref="CE242" si="1925">IF(CE240&gt;0.1,CD242,0)</f>
        <v>22.200029114399413</v>
      </c>
      <c r="CF242" s="42">
        <f t="shared" ref="CF242" si="1926">IF(CF240&gt;0.1,CE242,0)</f>
        <v>22.200029114399413</v>
      </c>
      <c r="CG242" s="42">
        <f t="shared" ref="CG242" si="1927">IF(CG240&gt;0.1,CF242,0)</f>
        <v>22.200029114399413</v>
      </c>
      <c r="CH242" s="42">
        <f t="shared" ref="CH242" si="1928">IF(CH240&gt;0.1,CG242,0)</f>
        <v>22.200029114399413</v>
      </c>
      <c r="CI242" s="42">
        <f t="shared" ref="CI242" si="1929">IF(CI240&gt;0.1,CH242,0)</f>
        <v>22.200029114399413</v>
      </c>
      <c r="CJ242" s="42">
        <f t="shared" ref="CJ242" si="1930">IF(CJ240&gt;0.1,CI242,0)</f>
        <v>22.200029114399413</v>
      </c>
      <c r="CK242" s="42">
        <f t="shared" ref="CK242" si="1931">IF(CK240&gt;0.1,CJ242,0)</f>
        <v>22.200029114399413</v>
      </c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</row>
    <row r="243" spans="1:114" s="2" customFormat="1" ht="15">
      <c r="A243" s="9" t="s">
        <v>236</v>
      </c>
      <c r="B243" s="42"/>
      <c r="C243" s="42"/>
      <c r="D243" s="42"/>
      <c r="E243" s="42"/>
      <c r="F243" s="42"/>
      <c r="G243" s="42"/>
      <c r="H243" s="42"/>
      <c r="I243" s="42"/>
      <c r="K243" s="42"/>
      <c r="L243" s="42"/>
      <c r="M243" s="42"/>
      <c r="N243" s="42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2">
        <f>'Med LF - portfolio costs'!BX$10*BW$21</f>
        <v>339.66044545031099</v>
      </c>
      <c r="BY243" s="42">
        <f t="shared" ref="BY243" si="1932">IF(BX244&gt;0,BX244,0)</f>
        <v>317.01641575362356</v>
      </c>
      <c r="BZ243" s="42">
        <f t="shared" ref="BZ243" si="1933">IF(BY244&gt;0,BY244,0)</f>
        <v>294.37238605693614</v>
      </c>
      <c r="CA243" s="42">
        <f t="shared" ref="CA243" si="1934">IF(BZ244&gt;0,BZ244,0)</f>
        <v>271.72835636024871</v>
      </c>
      <c r="CB243" s="42">
        <f t="shared" ref="CB243" si="1935">IF(CA244&gt;0,CA244,0)</f>
        <v>249.08432666356131</v>
      </c>
      <c r="CC243" s="42">
        <f t="shared" ref="CC243" si="1936">IF(CB244&gt;0,CB244,0)</f>
        <v>226.44029696687392</v>
      </c>
      <c r="CD243" s="42">
        <f t="shared" ref="CD243" si="1937">IF(CC244&gt;0,CC244,0)</f>
        <v>203.79626727018652</v>
      </c>
      <c r="CE243" s="42">
        <f t="shared" ref="CE243" si="1938">IF(CD244&gt;0,CD244,0)</f>
        <v>181.15223757349912</v>
      </c>
      <c r="CF243" s="42">
        <f t="shared" ref="CF243" si="1939">IF(CE244&gt;0,CE244,0)</f>
        <v>158.50820787681172</v>
      </c>
      <c r="CG243" s="42">
        <f t="shared" ref="CG243" si="1940">IF(CF244&gt;0,CF244,0)</f>
        <v>135.86417818012433</v>
      </c>
      <c r="CH243" s="42">
        <f t="shared" ref="CH243" si="1941">IF(CG244&gt;0,CG244,0)</f>
        <v>113.22014848343693</v>
      </c>
      <c r="CI243" s="42">
        <f t="shared" ref="CI243" si="1942">IF(CH244&gt;0,CH244,0)</f>
        <v>90.576118786749532</v>
      </c>
      <c r="CJ243" s="42">
        <f t="shared" ref="CJ243" si="1943">IF(CI244&gt;0,CI244,0)</f>
        <v>67.932089090062135</v>
      </c>
      <c r="CK243" s="42">
        <f t="shared" ref="CK243" si="1944">IF(CJ244&gt;0,CJ244,0)</f>
        <v>45.288059393374738</v>
      </c>
      <c r="CL243" s="42">
        <f t="shared" ref="CL243" si="1945">IF(CK244&gt;0,CK244,0)</f>
        <v>22.644029696687337</v>
      </c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</row>
    <row r="244" spans="1:114" s="2" customFormat="1" ht="15">
      <c r="B244" s="42"/>
      <c r="C244" s="42"/>
      <c r="D244" s="42"/>
      <c r="E244" s="42"/>
      <c r="F244" s="42"/>
      <c r="G244" s="42"/>
      <c r="H244" s="42"/>
      <c r="I244" s="42"/>
      <c r="K244" s="42"/>
      <c r="L244" s="42"/>
      <c r="M244" s="42"/>
      <c r="N244" s="42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133"/>
      <c r="BX244" s="42">
        <f>+BX243-BX245</f>
        <v>317.01641575362356</v>
      </c>
      <c r="BY244" s="42">
        <f t="shared" ref="BY244:CL244" si="1946">+BY243-BY245</f>
        <v>294.37238605693614</v>
      </c>
      <c r="BZ244" s="42">
        <f t="shared" si="1946"/>
        <v>271.72835636024871</v>
      </c>
      <c r="CA244" s="42">
        <f t="shared" si="1946"/>
        <v>249.08432666356131</v>
      </c>
      <c r="CB244" s="42">
        <f t="shared" si="1946"/>
        <v>226.44029696687392</v>
      </c>
      <c r="CC244" s="42">
        <f t="shared" si="1946"/>
        <v>203.79626727018652</v>
      </c>
      <c r="CD244" s="42">
        <f t="shared" si="1946"/>
        <v>181.15223757349912</v>
      </c>
      <c r="CE244" s="42">
        <f t="shared" si="1946"/>
        <v>158.50820787681172</v>
      </c>
      <c r="CF244" s="42">
        <f t="shared" si="1946"/>
        <v>135.86417818012433</v>
      </c>
      <c r="CG244" s="42">
        <f t="shared" si="1946"/>
        <v>113.22014848343693</v>
      </c>
      <c r="CH244" s="42">
        <f t="shared" si="1946"/>
        <v>90.576118786749532</v>
      </c>
      <c r="CI244" s="42">
        <f t="shared" si="1946"/>
        <v>67.932089090062135</v>
      </c>
      <c r="CJ244" s="42">
        <f t="shared" si="1946"/>
        <v>45.288059393374738</v>
      </c>
      <c r="CK244" s="42">
        <f t="shared" si="1946"/>
        <v>22.644029696687337</v>
      </c>
      <c r="CL244" s="42">
        <f t="shared" si="1946"/>
        <v>-6.3948846218409017E-14</v>
      </c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</row>
    <row r="245" spans="1:114" s="2" customFormat="1" ht="15">
      <c r="A245" s="9"/>
      <c r="B245" s="42"/>
      <c r="C245" s="42"/>
      <c r="D245" s="42"/>
      <c r="E245" s="42"/>
      <c r="F245" s="42"/>
      <c r="G245" s="42"/>
      <c r="H245" s="42"/>
      <c r="I245" s="42"/>
      <c r="K245" s="42"/>
      <c r="L245" s="42"/>
      <c r="M245" s="42"/>
      <c r="N245" s="42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2">
        <f>IF(BX243&gt;0.1,BX243/$B$8,0)</f>
        <v>22.644029696687401</v>
      </c>
      <c r="BY245" s="42">
        <f>IF(BY243&gt;0.1,BX245,0)</f>
        <v>22.644029696687401</v>
      </c>
      <c r="BZ245" s="42">
        <f t="shared" ref="BZ245" si="1947">IF(BZ243&gt;0.1,BY245,0)</f>
        <v>22.644029696687401</v>
      </c>
      <c r="CA245" s="42">
        <f t="shared" ref="CA245" si="1948">IF(CA243&gt;0.1,BZ245,0)</f>
        <v>22.644029696687401</v>
      </c>
      <c r="CB245" s="42">
        <f t="shared" ref="CB245" si="1949">IF(CB243&gt;0.1,CA245,0)</f>
        <v>22.644029696687401</v>
      </c>
      <c r="CC245" s="42">
        <f t="shared" ref="CC245" si="1950">IF(CC243&gt;0.1,CB245,0)</f>
        <v>22.644029696687401</v>
      </c>
      <c r="CD245" s="42">
        <f t="shared" ref="CD245" si="1951">IF(CD243&gt;0.1,CC245,0)</f>
        <v>22.644029696687401</v>
      </c>
      <c r="CE245" s="42">
        <f t="shared" ref="CE245" si="1952">IF(CE243&gt;0.1,CD245,0)</f>
        <v>22.644029696687401</v>
      </c>
      <c r="CF245" s="42">
        <f t="shared" ref="CF245" si="1953">IF(CF243&gt;0.1,CE245,0)</f>
        <v>22.644029696687401</v>
      </c>
      <c r="CG245" s="42">
        <f t="shared" ref="CG245" si="1954">IF(CG243&gt;0.1,CF245,0)</f>
        <v>22.644029696687401</v>
      </c>
      <c r="CH245" s="42">
        <f t="shared" ref="CH245" si="1955">IF(CH243&gt;0.1,CG245,0)</f>
        <v>22.644029696687401</v>
      </c>
      <c r="CI245" s="42">
        <f t="shared" ref="CI245" si="1956">IF(CI243&gt;0.1,CH245,0)</f>
        <v>22.644029696687401</v>
      </c>
      <c r="CJ245" s="42">
        <f t="shared" ref="CJ245" si="1957">IF(CJ243&gt;0.1,CI245,0)</f>
        <v>22.644029696687401</v>
      </c>
      <c r="CK245" s="42">
        <f t="shared" ref="CK245" si="1958">IF(CK243&gt;0.1,CJ245,0)</f>
        <v>22.644029696687401</v>
      </c>
      <c r="CL245" s="42">
        <f t="shared" ref="CL245" si="1959">IF(CL243&gt;0.1,CK245,0)</f>
        <v>22.644029696687401</v>
      </c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</row>
    <row r="246" spans="1:114" s="2" customFormat="1" ht="15">
      <c r="A246" s="9" t="s">
        <v>237</v>
      </c>
      <c r="B246" s="42"/>
      <c r="C246" s="42"/>
      <c r="D246" s="42"/>
      <c r="E246" s="42"/>
      <c r="F246" s="42"/>
      <c r="G246" s="42"/>
      <c r="H246" s="42"/>
      <c r="I246" s="42"/>
      <c r="K246" s="42"/>
      <c r="L246" s="42"/>
      <c r="M246" s="42"/>
      <c r="N246" s="42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2">
        <f>'Med LF - portfolio costs'!BY$10*BX$21</f>
        <v>346.45365435931723</v>
      </c>
      <c r="BZ246" s="42">
        <f t="shared" ref="BZ246" si="1960">IF(BY247&gt;0,BY247,0)</f>
        <v>323.35674406869606</v>
      </c>
      <c r="CA246" s="42">
        <f t="shared" ref="CA246" si="1961">IF(BZ247&gt;0,BZ247,0)</f>
        <v>300.25983377807489</v>
      </c>
      <c r="CB246" s="42">
        <f t="shared" ref="CB246" si="1962">IF(CA247&gt;0,CA247,0)</f>
        <v>277.16292348745372</v>
      </c>
      <c r="CC246" s="42">
        <f t="shared" ref="CC246" si="1963">IF(CB247&gt;0,CB247,0)</f>
        <v>254.06601319683259</v>
      </c>
      <c r="CD246" s="42">
        <f t="shared" ref="CD246" si="1964">IF(CC247&gt;0,CC247,0)</f>
        <v>230.96910290621145</v>
      </c>
      <c r="CE246" s="42">
        <f t="shared" ref="CE246" si="1965">IF(CD247&gt;0,CD247,0)</f>
        <v>207.87219261559031</v>
      </c>
      <c r="CF246" s="42">
        <f t="shared" ref="CF246" si="1966">IF(CE247&gt;0,CE247,0)</f>
        <v>184.77528232496917</v>
      </c>
      <c r="CG246" s="42">
        <f t="shared" ref="CG246" si="1967">IF(CF247&gt;0,CF247,0)</f>
        <v>161.67837203434803</v>
      </c>
      <c r="CH246" s="42">
        <f t="shared" ref="CH246" si="1968">IF(CG247&gt;0,CG247,0)</f>
        <v>138.58146174372689</v>
      </c>
      <c r="CI246" s="42">
        <f t="shared" ref="CI246" si="1969">IF(CH247&gt;0,CH247,0)</f>
        <v>115.48455145310574</v>
      </c>
      <c r="CJ246" s="42">
        <f t="shared" ref="CJ246" si="1970">IF(CI247&gt;0,CI247,0)</f>
        <v>92.387641162484584</v>
      </c>
      <c r="CK246" s="42">
        <f t="shared" ref="CK246" si="1971">IF(CJ247&gt;0,CJ247,0)</f>
        <v>69.290730871863431</v>
      </c>
      <c r="CL246" s="42">
        <f t="shared" ref="CL246" si="1972">IF(CK247&gt;0,CK247,0)</f>
        <v>46.193820581242278</v>
      </c>
      <c r="CM246" s="42">
        <f t="shared" ref="CM246" si="1973">IF(CL247&gt;0,CL247,0)</f>
        <v>23.096910290621128</v>
      </c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</row>
    <row r="247" spans="1:114" s="2" customFormat="1" ht="15">
      <c r="A247" s="9"/>
      <c r="B247" s="42"/>
      <c r="C247" s="42"/>
      <c r="D247" s="42"/>
      <c r="E247" s="42"/>
      <c r="F247" s="42"/>
      <c r="G247" s="42"/>
      <c r="H247" s="42"/>
      <c r="I247" s="42"/>
      <c r="K247" s="42"/>
      <c r="L247" s="42"/>
      <c r="M247" s="42"/>
      <c r="N247" s="42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133"/>
      <c r="BY247" s="42">
        <f>+BY246-BY248</f>
        <v>323.35674406869606</v>
      </c>
      <c r="BZ247" s="42">
        <f t="shared" ref="BZ247:CM247" si="1974">+BZ246-BZ248</f>
        <v>300.25983377807489</v>
      </c>
      <c r="CA247" s="42">
        <f t="shared" si="1974"/>
        <v>277.16292348745372</v>
      </c>
      <c r="CB247" s="42">
        <f t="shared" si="1974"/>
        <v>254.06601319683259</v>
      </c>
      <c r="CC247" s="42">
        <f t="shared" si="1974"/>
        <v>230.96910290621145</v>
      </c>
      <c r="CD247" s="42">
        <f t="shared" si="1974"/>
        <v>207.87219261559031</v>
      </c>
      <c r="CE247" s="42">
        <f t="shared" si="1974"/>
        <v>184.77528232496917</v>
      </c>
      <c r="CF247" s="42">
        <f t="shared" si="1974"/>
        <v>161.67837203434803</v>
      </c>
      <c r="CG247" s="42">
        <f t="shared" si="1974"/>
        <v>138.58146174372689</v>
      </c>
      <c r="CH247" s="42">
        <f t="shared" si="1974"/>
        <v>115.48455145310574</v>
      </c>
      <c r="CI247" s="42">
        <f t="shared" si="1974"/>
        <v>92.387641162484584</v>
      </c>
      <c r="CJ247" s="42">
        <f t="shared" si="1974"/>
        <v>69.290730871863431</v>
      </c>
      <c r="CK247" s="42">
        <f t="shared" si="1974"/>
        <v>46.193820581242278</v>
      </c>
      <c r="CL247" s="42">
        <f t="shared" si="1974"/>
        <v>23.096910290621128</v>
      </c>
      <c r="CM247" s="42">
        <f t="shared" si="1974"/>
        <v>0</v>
      </c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</row>
    <row r="248" spans="1:114" s="2" customFormat="1" ht="15">
      <c r="A248" s="9"/>
      <c r="B248" s="42"/>
      <c r="C248" s="42"/>
      <c r="D248" s="42"/>
      <c r="E248" s="42"/>
      <c r="F248" s="42"/>
      <c r="G248" s="42"/>
      <c r="H248" s="42"/>
      <c r="I248" s="42"/>
      <c r="K248" s="42"/>
      <c r="L248" s="42"/>
      <c r="M248" s="42"/>
      <c r="N248" s="42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2">
        <f>IF(BY246&gt;0.1,BY246/$B$8,0)</f>
        <v>23.09691029062115</v>
      </c>
      <c r="BZ248" s="42">
        <f>IF(BZ246&gt;0.1,BY248,0)</f>
        <v>23.09691029062115</v>
      </c>
      <c r="CA248" s="42">
        <f t="shared" ref="CA248" si="1975">IF(CA246&gt;0.1,BZ248,0)</f>
        <v>23.09691029062115</v>
      </c>
      <c r="CB248" s="42">
        <f t="shared" ref="CB248" si="1976">IF(CB246&gt;0.1,CA248,0)</f>
        <v>23.09691029062115</v>
      </c>
      <c r="CC248" s="42">
        <f t="shared" ref="CC248" si="1977">IF(CC246&gt;0.1,CB248,0)</f>
        <v>23.09691029062115</v>
      </c>
      <c r="CD248" s="42">
        <f t="shared" ref="CD248" si="1978">IF(CD246&gt;0.1,CC248,0)</f>
        <v>23.09691029062115</v>
      </c>
      <c r="CE248" s="42">
        <f t="shared" ref="CE248" si="1979">IF(CE246&gt;0.1,CD248,0)</f>
        <v>23.09691029062115</v>
      </c>
      <c r="CF248" s="42">
        <f t="shared" ref="CF248" si="1980">IF(CF246&gt;0.1,CE248,0)</f>
        <v>23.09691029062115</v>
      </c>
      <c r="CG248" s="42">
        <f t="shared" ref="CG248" si="1981">IF(CG246&gt;0.1,CF248,0)</f>
        <v>23.09691029062115</v>
      </c>
      <c r="CH248" s="42">
        <f t="shared" ref="CH248" si="1982">IF(CH246&gt;0.1,CG248,0)</f>
        <v>23.09691029062115</v>
      </c>
      <c r="CI248" s="42">
        <f t="shared" ref="CI248" si="1983">IF(CI246&gt;0.1,CH248,0)</f>
        <v>23.09691029062115</v>
      </c>
      <c r="CJ248" s="42">
        <f t="shared" ref="CJ248" si="1984">IF(CJ246&gt;0.1,CI248,0)</f>
        <v>23.09691029062115</v>
      </c>
      <c r="CK248" s="42">
        <f t="shared" ref="CK248" si="1985">IF(CK246&gt;0.1,CJ248,0)</f>
        <v>23.09691029062115</v>
      </c>
      <c r="CL248" s="42">
        <f t="shared" ref="CL248" si="1986">IF(CL246&gt;0.1,CK248,0)</f>
        <v>23.09691029062115</v>
      </c>
      <c r="CM248" s="42">
        <f t="shared" ref="CM248" si="1987">IF(CM246&gt;0.1,CL248,0)</f>
        <v>23.09691029062115</v>
      </c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</row>
    <row r="249" spans="1:114" s="2" customFormat="1" ht="15">
      <c r="A249" s="9" t="s">
        <v>238</v>
      </c>
      <c r="B249" s="42"/>
      <c r="C249" s="42"/>
      <c r="D249" s="42"/>
      <c r="E249" s="42"/>
      <c r="F249" s="42"/>
      <c r="G249" s="42"/>
      <c r="H249" s="42"/>
      <c r="I249" s="42"/>
      <c r="K249" s="42"/>
      <c r="L249" s="42"/>
      <c r="M249" s="42"/>
      <c r="N249" s="42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2">
        <f>'Med LF - portfolio costs'!BZ$10*BY$21</f>
        <v>353.38272744650357</v>
      </c>
      <c r="CA249" s="42">
        <f t="shared" ref="CA249" si="1988">IF(BZ250&gt;0,BZ250,0)</f>
        <v>329.82387895006997</v>
      </c>
      <c r="CB249" s="42">
        <f t="shared" ref="CB249" si="1989">IF(CA250&gt;0,CA250,0)</f>
        <v>306.26503045363637</v>
      </c>
      <c r="CC249" s="42">
        <f t="shared" ref="CC249" si="1990">IF(CB250&gt;0,CB250,0)</f>
        <v>282.70618195720277</v>
      </c>
      <c r="CD249" s="42">
        <f t="shared" ref="CD249" si="1991">IF(CC250&gt;0,CC250,0)</f>
        <v>259.14733346076918</v>
      </c>
      <c r="CE249" s="42">
        <f t="shared" ref="CE249" si="1992">IF(CD250&gt;0,CD250,0)</f>
        <v>235.58848496433561</v>
      </c>
      <c r="CF249" s="42">
        <f t="shared" ref="CF249" si="1993">IF(CE250&gt;0,CE250,0)</f>
        <v>212.02963646790204</v>
      </c>
      <c r="CG249" s="42">
        <f t="shared" ref="CG249" si="1994">IF(CF250&gt;0,CF250,0)</f>
        <v>188.47078797146847</v>
      </c>
      <c r="CH249" s="42">
        <f t="shared" ref="CH249" si="1995">IF(CG250&gt;0,CG250,0)</f>
        <v>164.9119394750349</v>
      </c>
      <c r="CI249" s="42">
        <f t="shared" ref="CI249" si="1996">IF(CH250&gt;0,CH250,0)</f>
        <v>141.35309097860133</v>
      </c>
      <c r="CJ249" s="42">
        <f t="shared" ref="CJ249" si="1997">IF(CI250&gt;0,CI250,0)</f>
        <v>117.79424248216776</v>
      </c>
      <c r="CK249" s="42">
        <f t="shared" ref="CK249" si="1998">IF(CJ250&gt;0,CJ250,0)</f>
        <v>94.235393985734191</v>
      </c>
      <c r="CL249" s="42">
        <f t="shared" ref="CL249" si="1999">IF(CK250&gt;0,CK250,0)</f>
        <v>70.676545489300622</v>
      </c>
      <c r="CM249" s="42">
        <f t="shared" ref="CM249" si="2000">IF(CL250&gt;0,CL250,0)</f>
        <v>47.117696992867053</v>
      </c>
      <c r="CN249" s="42">
        <f t="shared" ref="CN249" si="2001">IF(CM250&gt;0,CM250,0)</f>
        <v>23.55884849643348</v>
      </c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</row>
    <row r="250" spans="1:114" s="2" customFormat="1" ht="15">
      <c r="B250" s="42"/>
      <c r="C250" s="42"/>
      <c r="D250" s="42"/>
      <c r="E250" s="42"/>
      <c r="F250" s="42"/>
      <c r="G250" s="42"/>
      <c r="H250" s="42"/>
      <c r="I250" s="42"/>
      <c r="K250" s="42"/>
      <c r="L250" s="42"/>
      <c r="M250" s="42"/>
      <c r="N250" s="42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133"/>
      <c r="BZ250" s="42">
        <f>+BZ249-BZ251</f>
        <v>329.82387895006997</v>
      </c>
      <c r="CA250" s="42">
        <f t="shared" ref="CA250:CN250" si="2002">+CA249-CA251</f>
        <v>306.26503045363637</v>
      </c>
      <c r="CB250" s="42">
        <f t="shared" si="2002"/>
        <v>282.70618195720277</v>
      </c>
      <c r="CC250" s="42">
        <f t="shared" si="2002"/>
        <v>259.14733346076918</v>
      </c>
      <c r="CD250" s="42">
        <f t="shared" si="2002"/>
        <v>235.58848496433561</v>
      </c>
      <c r="CE250" s="42">
        <f t="shared" si="2002"/>
        <v>212.02963646790204</v>
      </c>
      <c r="CF250" s="42">
        <f t="shared" si="2002"/>
        <v>188.47078797146847</v>
      </c>
      <c r="CG250" s="42">
        <f t="shared" si="2002"/>
        <v>164.9119394750349</v>
      </c>
      <c r="CH250" s="42">
        <f t="shared" si="2002"/>
        <v>141.35309097860133</v>
      </c>
      <c r="CI250" s="42">
        <f t="shared" si="2002"/>
        <v>117.79424248216776</v>
      </c>
      <c r="CJ250" s="42">
        <f t="shared" si="2002"/>
        <v>94.235393985734191</v>
      </c>
      <c r="CK250" s="42">
        <f t="shared" si="2002"/>
        <v>70.676545489300622</v>
      </c>
      <c r="CL250" s="42">
        <f t="shared" si="2002"/>
        <v>47.117696992867053</v>
      </c>
      <c r="CM250" s="42">
        <f t="shared" si="2002"/>
        <v>23.55884849643348</v>
      </c>
      <c r="CN250" s="42">
        <f t="shared" si="2002"/>
        <v>-9.2370555648813024E-14</v>
      </c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</row>
    <row r="251" spans="1:114" s="2" customFormat="1" ht="15">
      <c r="A251" s="9"/>
      <c r="B251" s="42"/>
      <c r="C251" s="42"/>
      <c r="D251" s="42"/>
      <c r="E251" s="42"/>
      <c r="F251" s="42"/>
      <c r="G251" s="42"/>
      <c r="H251" s="42"/>
      <c r="I251" s="42"/>
      <c r="K251" s="42"/>
      <c r="L251" s="42"/>
      <c r="M251" s="42"/>
      <c r="N251" s="42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2">
        <f>IF(BZ249&gt;0.1,BZ249/$B$8,0)</f>
        <v>23.558848496433573</v>
      </c>
      <c r="CA251" s="42">
        <f>IF(CA249&gt;0.1,BZ251,0)</f>
        <v>23.558848496433573</v>
      </c>
      <c r="CB251" s="42">
        <f t="shared" ref="CB251" si="2003">IF(CB249&gt;0.1,CA251,0)</f>
        <v>23.558848496433573</v>
      </c>
      <c r="CC251" s="42">
        <f t="shared" ref="CC251" si="2004">IF(CC249&gt;0.1,CB251,0)</f>
        <v>23.558848496433573</v>
      </c>
      <c r="CD251" s="42">
        <f t="shared" ref="CD251" si="2005">IF(CD249&gt;0.1,CC251,0)</f>
        <v>23.558848496433573</v>
      </c>
      <c r="CE251" s="42">
        <f t="shared" ref="CE251" si="2006">IF(CE249&gt;0.1,CD251,0)</f>
        <v>23.558848496433573</v>
      </c>
      <c r="CF251" s="42">
        <f t="shared" ref="CF251" si="2007">IF(CF249&gt;0.1,CE251,0)</f>
        <v>23.558848496433573</v>
      </c>
      <c r="CG251" s="42">
        <f t="shared" ref="CG251" si="2008">IF(CG249&gt;0.1,CF251,0)</f>
        <v>23.558848496433573</v>
      </c>
      <c r="CH251" s="42">
        <f t="shared" ref="CH251" si="2009">IF(CH249&gt;0.1,CG251,0)</f>
        <v>23.558848496433573</v>
      </c>
      <c r="CI251" s="42">
        <f t="shared" ref="CI251" si="2010">IF(CI249&gt;0.1,CH251,0)</f>
        <v>23.558848496433573</v>
      </c>
      <c r="CJ251" s="42">
        <f t="shared" ref="CJ251" si="2011">IF(CJ249&gt;0.1,CI251,0)</f>
        <v>23.558848496433573</v>
      </c>
      <c r="CK251" s="42">
        <f t="shared" ref="CK251" si="2012">IF(CK249&gt;0.1,CJ251,0)</f>
        <v>23.558848496433573</v>
      </c>
      <c r="CL251" s="42">
        <f t="shared" ref="CL251" si="2013">IF(CL249&gt;0.1,CK251,0)</f>
        <v>23.558848496433573</v>
      </c>
      <c r="CM251" s="42">
        <f t="shared" ref="CM251" si="2014">IF(CM249&gt;0.1,CL251,0)</f>
        <v>23.558848496433573</v>
      </c>
      <c r="CN251" s="42">
        <f t="shared" ref="CN251" si="2015">IF(CN249&gt;0.1,CM251,0)</f>
        <v>23.558848496433573</v>
      </c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</row>
    <row r="252" spans="1:114" s="2" customFormat="1" ht="15">
      <c r="A252" s="9" t="s">
        <v>239</v>
      </c>
      <c r="B252" s="42"/>
      <c r="C252" s="42"/>
      <c r="D252" s="42"/>
      <c r="E252" s="42"/>
      <c r="F252" s="42"/>
      <c r="G252" s="42"/>
      <c r="H252" s="42"/>
      <c r="I252" s="42"/>
      <c r="K252" s="42"/>
      <c r="L252" s="42"/>
      <c r="M252" s="42"/>
      <c r="N252" s="42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2">
        <f>'Med LF - portfolio costs'!CA$10*BZ$21</f>
        <v>360.45038199543364</v>
      </c>
      <c r="CB252" s="42">
        <f t="shared" ref="CB252" si="2016">IF(CA253&gt;0,CA253,0)</f>
        <v>336.4203565290714</v>
      </c>
      <c r="CC252" s="42">
        <f t="shared" ref="CC252" si="2017">IF(CB253&gt;0,CB253,0)</f>
        <v>312.39033106270915</v>
      </c>
      <c r="CD252" s="42">
        <f t="shared" ref="CD252" si="2018">IF(CC253&gt;0,CC253,0)</f>
        <v>288.3603055963469</v>
      </c>
      <c r="CE252" s="42">
        <f t="shared" ref="CE252" si="2019">IF(CD253&gt;0,CD253,0)</f>
        <v>264.33028012998466</v>
      </c>
      <c r="CF252" s="42">
        <f t="shared" ref="CF252" si="2020">IF(CE253&gt;0,CE253,0)</f>
        <v>240.30025466362241</v>
      </c>
      <c r="CG252" s="42">
        <f t="shared" ref="CG252" si="2021">IF(CF253&gt;0,CF253,0)</f>
        <v>216.27022919726016</v>
      </c>
      <c r="CH252" s="42">
        <f t="shared" ref="CH252" si="2022">IF(CG253&gt;0,CG253,0)</f>
        <v>192.24020373089792</v>
      </c>
      <c r="CI252" s="42">
        <f t="shared" ref="CI252" si="2023">IF(CH253&gt;0,CH253,0)</f>
        <v>168.21017826453567</v>
      </c>
      <c r="CJ252" s="42">
        <f t="shared" ref="CJ252" si="2024">IF(CI253&gt;0,CI253,0)</f>
        <v>144.18015279817342</v>
      </c>
      <c r="CK252" s="42">
        <f t="shared" ref="CK252" si="2025">IF(CJ253&gt;0,CJ253,0)</f>
        <v>120.15012733181118</v>
      </c>
      <c r="CL252" s="42">
        <f t="shared" ref="CL252" si="2026">IF(CK253&gt;0,CK253,0)</f>
        <v>96.12010186544893</v>
      </c>
      <c r="CM252" s="42">
        <f t="shared" ref="CM252" si="2027">IF(CL253&gt;0,CL253,0)</f>
        <v>72.090076399086684</v>
      </c>
      <c r="CN252" s="42">
        <f t="shared" ref="CN252" si="2028">IF(CM253&gt;0,CM253,0)</f>
        <v>48.060050932724437</v>
      </c>
      <c r="CO252" s="42">
        <f t="shared" ref="CO252" si="2029">IF(CN253&gt;0,CN253,0)</f>
        <v>24.030025466362193</v>
      </c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</row>
    <row r="253" spans="1:114" s="2" customFormat="1" ht="15">
      <c r="A253" s="9"/>
      <c r="B253" s="42"/>
      <c r="C253" s="42"/>
      <c r="D253" s="42"/>
      <c r="E253" s="42"/>
      <c r="F253" s="42"/>
      <c r="G253" s="42"/>
      <c r="H253" s="42"/>
      <c r="I253" s="42"/>
      <c r="K253" s="42"/>
      <c r="L253" s="42"/>
      <c r="M253" s="42"/>
      <c r="N253" s="42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133"/>
      <c r="CA253" s="42">
        <f>+CA252-CA254</f>
        <v>336.4203565290714</v>
      </c>
      <c r="CB253" s="42">
        <f t="shared" ref="CB253:CO253" si="2030">+CB252-CB254</f>
        <v>312.39033106270915</v>
      </c>
      <c r="CC253" s="42">
        <f t="shared" si="2030"/>
        <v>288.3603055963469</v>
      </c>
      <c r="CD253" s="42">
        <f t="shared" si="2030"/>
        <v>264.33028012998466</v>
      </c>
      <c r="CE253" s="42">
        <f t="shared" si="2030"/>
        <v>240.30025466362241</v>
      </c>
      <c r="CF253" s="42">
        <f t="shared" si="2030"/>
        <v>216.27022919726016</v>
      </c>
      <c r="CG253" s="42">
        <f t="shared" si="2030"/>
        <v>192.24020373089792</v>
      </c>
      <c r="CH253" s="42">
        <f t="shared" si="2030"/>
        <v>168.21017826453567</v>
      </c>
      <c r="CI253" s="42">
        <f t="shared" si="2030"/>
        <v>144.18015279817342</v>
      </c>
      <c r="CJ253" s="42">
        <f t="shared" si="2030"/>
        <v>120.15012733181118</v>
      </c>
      <c r="CK253" s="42">
        <f t="shared" si="2030"/>
        <v>96.12010186544893</v>
      </c>
      <c r="CL253" s="42">
        <f t="shared" si="2030"/>
        <v>72.090076399086684</v>
      </c>
      <c r="CM253" s="42">
        <f t="shared" si="2030"/>
        <v>48.060050932724437</v>
      </c>
      <c r="CN253" s="42">
        <f t="shared" si="2030"/>
        <v>24.030025466362193</v>
      </c>
      <c r="CO253" s="42">
        <f t="shared" si="2030"/>
        <v>-4.9737991503207013E-14</v>
      </c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</row>
    <row r="254" spans="1:114" s="2" customFormat="1" ht="15">
      <c r="A254" s="9"/>
      <c r="B254" s="42"/>
      <c r="C254" s="42"/>
      <c r="D254" s="42"/>
      <c r="E254" s="42"/>
      <c r="F254" s="42"/>
      <c r="G254" s="42"/>
      <c r="H254" s="42"/>
      <c r="I254" s="42"/>
      <c r="K254" s="42"/>
      <c r="L254" s="42"/>
      <c r="M254" s="42"/>
      <c r="N254" s="42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2">
        <f>IF(CA252&gt;0.1,CA252/$B$8,0)</f>
        <v>24.030025466362243</v>
      </c>
      <c r="CB254" s="42">
        <f>IF(CB252&gt;0.1,CA254,0)</f>
        <v>24.030025466362243</v>
      </c>
      <c r="CC254" s="42">
        <f t="shared" ref="CC254" si="2031">IF(CC252&gt;0.1,CB254,0)</f>
        <v>24.030025466362243</v>
      </c>
      <c r="CD254" s="42">
        <f t="shared" ref="CD254" si="2032">IF(CD252&gt;0.1,CC254,0)</f>
        <v>24.030025466362243</v>
      </c>
      <c r="CE254" s="42">
        <f t="shared" ref="CE254" si="2033">IF(CE252&gt;0.1,CD254,0)</f>
        <v>24.030025466362243</v>
      </c>
      <c r="CF254" s="42">
        <f t="shared" ref="CF254" si="2034">IF(CF252&gt;0.1,CE254,0)</f>
        <v>24.030025466362243</v>
      </c>
      <c r="CG254" s="42">
        <f t="shared" ref="CG254" si="2035">IF(CG252&gt;0.1,CF254,0)</f>
        <v>24.030025466362243</v>
      </c>
      <c r="CH254" s="42">
        <f t="shared" ref="CH254" si="2036">IF(CH252&gt;0.1,CG254,0)</f>
        <v>24.030025466362243</v>
      </c>
      <c r="CI254" s="42">
        <f t="shared" ref="CI254" si="2037">IF(CI252&gt;0.1,CH254,0)</f>
        <v>24.030025466362243</v>
      </c>
      <c r="CJ254" s="42">
        <f t="shared" ref="CJ254" si="2038">IF(CJ252&gt;0.1,CI254,0)</f>
        <v>24.030025466362243</v>
      </c>
      <c r="CK254" s="42">
        <f t="shared" ref="CK254" si="2039">IF(CK252&gt;0.1,CJ254,0)</f>
        <v>24.030025466362243</v>
      </c>
      <c r="CL254" s="42">
        <f t="shared" ref="CL254" si="2040">IF(CL252&gt;0.1,CK254,0)</f>
        <v>24.030025466362243</v>
      </c>
      <c r="CM254" s="42">
        <f t="shared" ref="CM254" si="2041">IF(CM252&gt;0.1,CL254,0)</f>
        <v>24.030025466362243</v>
      </c>
      <c r="CN254" s="42">
        <f t="shared" ref="CN254" si="2042">IF(CN252&gt;0.1,CM254,0)</f>
        <v>24.030025466362243</v>
      </c>
      <c r="CO254" s="42">
        <f t="shared" ref="CO254" si="2043">IF(CO252&gt;0.1,CN254,0)</f>
        <v>24.030025466362243</v>
      </c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</row>
    <row r="255" spans="1:114" s="2" customFormat="1" ht="15">
      <c r="A255" s="9" t="s">
        <v>240</v>
      </c>
      <c r="B255" s="42"/>
      <c r="C255" s="42"/>
      <c r="D255" s="42"/>
      <c r="E255" s="42"/>
      <c r="F255" s="42"/>
      <c r="G255" s="42"/>
      <c r="H255" s="42"/>
      <c r="I255" s="42"/>
      <c r="K255" s="42"/>
      <c r="L255" s="42"/>
      <c r="M255" s="42"/>
      <c r="N255" s="42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2">
        <f>'Med LF - portfolio costs'!CB$10*CA$21</f>
        <v>367.65938963534234</v>
      </c>
      <c r="CC255" s="42">
        <f t="shared" ref="CC255" si="2044">IF(CB256&gt;0,CB256,0)</f>
        <v>343.14876365965284</v>
      </c>
      <c r="CD255" s="42">
        <f t="shared" ref="CD255" si="2045">IF(CC256&gt;0,CC256,0)</f>
        <v>318.63813768396335</v>
      </c>
      <c r="CE255" s="42">
        <f t="shared" ref="CE255" si="2046">IF(CD256&gt;0,CD256,0)</f>
        <v>294.12751170827386</v>
      </c>
      <c r="CF255" s="42">
        <f t="shared" ref="CF255" si="2047">IF(CE256&gt;0,CE256,0)</f>
        <v>269.61688573258436</v>
      </c>
      <c r="CG255" s="42">
        <f t="shared" ref="CG255" si="2048">IF(CF256&gt;0,CF256,0)</f>
        <v>245.10625975689487</v>
      </c>
      <c r="CH255" s="42">
        <f t="shared" ref="CH255" si="2049">IF(CG256&gt;0,CG256,0)</f>
        <v>220.59563378120538</v>
      </c>
      <c r="CI255" s="42">
        <f t="shared" ref="CI255" si="2050">IF(CH256&gt;0,CH256,0)</f>
        <v>196.08500780551589</v>
      </c>
      <c r="CJ255" s="42">
        <f t="shared" ref="CJ255" si="2051">IF(CI256&gt;0,CI256,0)</f>
        <v>171.57438182982639</v>
      </c>
      <c r="CK255" s="42">
        <f t="shared" ref="CK255" si="2052">IF(CJ256&gt;0,CJ256,0)</f>
        <v>147.0637558541369</v>
      </c>
      <c r="CL255" s="42">
        <f t="shared" ref="CL255" si="2053">IF(CK256&gt;0,CK256,0)</f>
        <v>122.55312987844741</v>
      </c>
      <c r="CM255" s="42">
        <f t="shared" ref="CM255" si="2054">IF(CL256&gt;0,CL256,0)</f>
        <v>98.042503902757915</v>
      </c>
      <c r="CN255" s="42">
        <f t="shared" ref="CN255" si="2055">IF(CM256&gt;0,CM256,0)</f>
        <v>73.531877927068422</v>
      </c>
      <c r="CO255" s="42">
        <f t="shared" ref="CO255" si="2056">IF(CN256&gt;0,CN256,0)</f>
        <v>49.021251951378929</v>
      </c>
      <c r="CP255" s="42">
        <f t="shared" ref="CP255" si="2057">IF(CO256&gt;0,CO256,0)</f>
        <v>24.51062597568944</v>
      </c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</row>
    <row r="256" spans="1:114" s="2" customFormat="1" ht="15">
      <c r="B256" s="42"/>
      <c r="C256" s="42"/>
      <c r="D256" s="42"/>
      <c r="E256" s="42"/>
      <c r="F256" s="42"/>
      <c r="G256" s="42"/>
      <c r="H256" s="42"/>
      <c r="I256" s="42"/>
      <c r="K256" s="42"/>
      <c r="L256" s="42"/>
      <c r="M256" s="42"/>
      <c r="N256" s="42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133"/>
      <c r="CB256" s="42">
        <f>+CB255-CB257</f>
        <v>343.14876365965284</v>
      </c>
      <c r="CC256" s="42">
        <f t="shared" ref="CC256:CP256" si="2058">+CC255-CC257</f>
        <v>318.63813768396335</v>
      </c>
      <c r="CD256" s="42">
        <f t="shared" si="2058"/>
        <v>294.12751170827386</v>
      </c>
      <c r="CE256" s="42">
        <f t="shared" si="2058"/>
        <v>269.61688573258436</v>
      </c>
      <c r="CF256" s="42">
        <f t="shared" si="2058"/>
        <v>245.10625975689487</v>
      </c>
      <c r="CG256" s="42">
        <f t="shared" si="2058"/>
        <v>220.59563378120538</v>
      </c>
      <c r="CH256" s="42">
        <f t="shared" si="2058"/>
        <v>196.08500780551589</v>
      </c>
      <c r="CI256" s="42">
        <f t="shared" si="2058"/>
        <v>171.57438182982639</v>
      </c>
      <c r="CJ256" s="42">
        <f t="shared" si="2058"/>
        <v>147.0637558541369</v>
      </c>
      <c r="CK256" s="42">
        <f t="shared" si="2058"/>
        <v>122.55312987844741</v>
      </c>
      <c r="CL256" s="42">
        <f t="shared" si="2058"/>
        <v>98.042503902757915</v>
      </c>
      <c r="CM256" s="42">
        <f t="shared" si="2058"/>
        <v>73.531877927068422</v>
      </c>
      <c r="CN256" s="42">
        <f t="shared" si="2058"/>
        <v>49.021251951378929</v>
      </c>
      <c r="CO256" s="42">
        <f t="shared" si="2058"/>
        <v>24.51062597568944</v>
      </c>
      <c r="CP256" s="42">
        <f t="shared" si="2058"/>
        <v>-4.9737991503207013E-14</v>
      </c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</row>
    <row r="257" spans="1:114" s="2" customFormat="1" ht="15">
      <c r="A257" s="9"/>
      <c r="B257" s="42"/>
      <c r="C257" s="42"/>
      <c r="D257" s="42"/>
      <c r="E257" s="42"/>
      <c r="F257" s="42"/>
      <c r="G257" s="42"/>
      <c r="H257" s="42"/>
      <c r="I257" s="42"/>
      <c r="K257" s="42"/>
      <c r="L257" s="42"/>
      <c r="M257" s="42"/>
      <c r="N257" s="42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2">
        <f>IF(CB255&gt;0.1,CB255/$B$8,0)</f>
        <v>24.510625975689489</v>
      </c>
      <c r="CC257" s="42">
        <f>IF(CC255&gt;0.1,CB257,0)</f>
        <v>24.510625975689489</v>
      </c>
      <c r="CD257" s="42">
        <f t="shared" ref="CD257" si="2059">IF(CD255&gt;0.1,CC257,0)</f>
        <v>24.510625975689489</v>
      </c>
      <c r="CE257" s="42">
        <f t="shared" ref="CE257" si="2060">IF(CE255&gt;0.1,CD257,0)</f>
        <v>24.510625975689489</v>
      </c>
      <c r="CF257" s="42">
        <f t="shared" ref="CF257" si="2061">IF(CF255&gt;0.1,CE257,0)</f>
        <v>24.510625975689489</v>
      </c>
      <c r="CG257" s="42">
        <f t="shared" ref="CG257" si="2062">IF(CG255&gt;0.1,CF257,0)</f>
        <v>24.510625975689489</v>
      </c>
      <c r="CH257" s="42">
        <f t="shared" ref="CH257" si="2063">IF(CH255&gt;0.1,CG257,0)</f>
        <v>24.510625975689489</v>
      </c>
      <c r="CI257" s="42">
        <f t="shared" ref="CI257" si="2064">IF(CI255&gt;0.1,CH257,0)</f>
        <v>24.510625975689489</v>
      </c>
      <c r="CJ257" s="42">
        <f t="shared" ref="CJ257" si="2065">IF(CJ255&gt;0.1,CI257,0)</f>
        <v>24.510625975689489</v>
      </c>
      <c r="CK257" s="42">
        <f t="shared" ref="CK257" si="2066">IF(CK255&gt;0.1,CJ257,0)</f>
        <v>24.510625975689489</v>
      </c>
      <c r="CL257" s="42">
        <f t="shared" ref="CL257" si="2067">IF(CL255&gt;0.1,CK257,0)</f>
        <v>24.510625975689489</v>
      </c>
      <c r="CM257" s="42">
        <f t="shared" ref="CM257" si="2068">IF(CM255&gt;0.1,CL257,0)</f>
        <v>24.510625975689489</v>
      </c>
      <c r="CN257" s="42">
        <f t="shared" ref="CN257" si="2069">IF(CN255&gt;0.1,CM257,0)</f>
        <v>24.510625975689489</v>
      </c>
      <c r="CO257" s="42">
        <f t="shared" ref="CO257" si="2070">IF(CO255&gt;0.1,CN257,0)</f>
        <v>24.510625975689489</v>
      </c>
      <c r="CP257" s="42">
        <f t="shared" ref="CP257" si="2071">IF(CP255&gt;0.1,CO257,0)</f>
        <v>24.510625975689489</v>
      </c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</row>
    <row r="258" spans="1:114" s="2" customFormat="1" ht="15">
      <c r="A258" s="9" t="s">
        <v>241</v>
      </c>
      <c r="B258" s="42"/>
      <c r="C258" s="42"/>
      <c r="D258" s="42"/>
      <c r="E258" s="42"/>
      <c r="F258" s="42"/>
      <c r="G258" s="42"/>
      <c r="H258" s="42"/>
      <c r="I258" s="42"/>
      <c r="K258" s="42"/>
      <c r="L258" s="42"/>
      <c r="M258" s="42"/>
      <c r="N258" s="42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2">
        <f>'Med LF - portfolio costs'!CC$10*CB$21</f>
        <v>375.01257742804916</v>
      </c>
      <c r="CD258" s="42">
        <f t="shared" ref="CD258" si="2072">IF(CC259&gt;0,CC259,0)</f>
        <v>350.0117389328459</v>
      </c>
      <c r="CE258" s="42">
        <f t="shared" ref="CE258" si="2073">IF(CD259&gt;0,CD259,0)</f>
        <v>325.01090043764265</v>
      </c>
      <c r="CF258" s="42">
        <f t="shared" ref="CF258" si="2074">IF(CE259&gt;0,CE259,0)</f>
        <v>300.01006194243939</v>
      </c>
      <c r="CG258" s="42">
        <f t="shared" ref="CG258" si="2075">IF(CF259&gt;0,CF259,0)</f>
        <v>275.00922344723614</v>
      </c>
      <c r="CH258" s="42">
        <f t="shared" ref="CH258" si="2076">IF(CG259&gt;0,CG259,0)</f>
        <v>250.00838495203286</v>
      </c>
      <c r="CI258" s="42">
        <f t="shared" ref="CI258" si="2077">IF(CH259&gt;0,CH259,0)</f>
        <v>225.00754645682957</v>
      </c>
      <c r="CJ258" s="42">
        <f t="shared" ref="CJ258" si="2078">IF(CI259&gt;0,CI259,0)</f>
        <v>200.00670796162629</v>
      </c>
      <c r="CK258" s="42">
        <f t="shared" ref="CK258" si="2079">IF(CJ259&gt;0,CJ259,0)</f>
        <v>175.00586946642301</v>
      </c>
      <c r="CL258" s="42">
        <f t="shared" ref="CL258" si="2080">IF(CK259&gt;0,CK259,0)</f>
        <v>150.00503097121972</v>
      </c>
      <c r="CM258" s="42">
        <f t="shared" ref="CM258" si="2081">IF(CL259&gt;0,CL259,0)</f>
        <v>125.00419247601644</v>
      </c>
      <c r="CN258" s="42">
        <f t="shared" ref="CN258" si="2082">IF(CM259&gt;0,CM259,0)</f>
        <v>100.00335398081316</v>
      </c>
      <c r="CO258" s="42">
        <f t="shared" ref="CO258" si="2083">IF(CN259&gt;0,CN259,0)</f>
        <v>75.002515485609877</v>
      </c>
      <c r="CP258" s="42">
        <f t="shared" ref="CP258" si="2084">IF(CO259&gt;0,CO259,0)</f>
        <v>50.001676990406601</v>
      </c>
      <c r="CQ258" s="42">
        <f t="shared" ref="CQ258" si="2085">IF(CP259&gt;0,CP259,0)</f>
        <v>25.000838495203325</v>
      </c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</row>
    <row r="259" spans="1:114" s="2" customFormat="1" ht="15">
      <c r="A259" s="9"/>
      <c r="B259" s="42"/>
      <c r="C259" s="42"/>
      <c r="D259" s="42"/>
      <c r="E259" s="42"/>
      <c r="F259" s="42"/>
      <c r="G259" s="42"/>
      <c r="H259" s="42"/>
      <c r="I259" s="42"/>
      <c r="K259" s="42"/>
      <c r="L259" s="42"/>
      <c r="M259" s="42"/>
      <c r="N259" s="42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133"/>
      <c r="CC259" s="42">
        <f>+CC258-CC260</f>
        <v>350.0117389328459</v>
      </c>
      <c r="CD259" s="42">
        <f t="shared" ref="CD259:CQ259" si="2086">+CD258-CD260</f>
        <v>325.01090043764265</v>
      </c>
      <c r="CE259" s="42">
        <f t="shared" si="2086"/>
        <v>300.01006194243939</v>
      </c>
      <c r="CF259" s="42">
        <f t="shared" si="2086"/>
        <v>275.00922344723614</v>
      </c>
      <c r="CG259" s="42">
        <f t="shared" si="2086"/>
        <v>250.00838495203286</v>
      </c>
      <c r="CH259" s="42">
        <f t="shared" si="2086"/>
        <v>225.00754645682957</v>
      </c>
      <c r="CI259" s="42">
        <f t="shared" si="2086"/>
        <v>200.00670796162629</v>
      </c>
      <c r="CJ259" s="42">
        <f t="shared" si="2086"/>
        <v>175.00586946642301</v>
      </c>
      <c r="CK259" s="42">
        <f t="shared" si="2086"/>
        <v>150.00503097121972</v>
      </c>
      <c r="CL259" s="42">
        <f t="shared" si="2086"/>
        <v>125.00419247601644</v>
      </c>
      <c r="CM259" s="42">
        <f t="shared" si="2086"/>
        <v>100.00335398081316</v>
      </c>
      <c r="CN259" s="42">
        <f t="shared" si="2086"/>
        <v>75.002515485609877</v>
      </c>
      <c r="CO259" s="42">
        <f t="shared" si="2086"/>
        <v>50.001676990406601</v>
      </c>
      <c r="CP259" s="42">
        <f t="shared" si="2086"/>
        <v>25.000838495203325</v>
      </c>
      <c r="CQ259" s="42">
        <f t="shared" si="2086"/>
        <v>4.9737991503207013E-14</v>
      </c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</row>
    <row r="260" spans="1:114" s="2" customFormat="1" ht="15">
      <c r="A260" s="9"/>
      <c r="B260" s="42"/>
      <c r="C260" s="42"/>
      <c r="D260" s="42"/>
      <c r="E260" s="42"/>
      <c r="F260" s="42"/>
      <c r="G260" s="42"/>
      <c r="H260" s="42"/>
      <c r="I260" s="42"/>
      <c r="K260" s="42"/>
      <c r="L260" s="42"/>
      <c r="M260" s="42"/>
      <c r="N260" s="42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2">
        <f>IF(CC258&gt;0.1,CC258/$B$8,0)</f>
        <v>25.000838495203276</v>
      </c>
      <c r="CD260" s="42">
        <f>IF(CD258&gt;0.1,CC260,0)</f>
        <v>25.000838495203276</v>
      </c>
      <c r="CE260" s="42">
        <f t="shared" ref="CE260" si="2087">IF(CE258&gt;0.1,CD260,0)</f>
        <v>25.000838495203276</v>
      </c>
      <c r="CF260" s="42">
        <f t="shared" ref="CF260" si="2088">IF(CF258&gt;0.1,CE260,0)</f>
        <v>25.000838495203276</v>
      </c>
      <c r="CG260" s="42">
        <f t="shared" ref="CG260" si="2089">IF(CG258&gt;0.1,CF260,0)</f>
        <v>25.000838495203276</v>
      </c>
      <c r="CH260" s="42">
        <f t="shared" ref="CH260" si="2090">IF(CH258&gt;0.1,CG260,0)</f>
        <v>25.000838495203276</v>
      </c>
      <c r="CI260" s="42">
        <f t="shared" ref="CI260" si="2091">IF(CI258&gt;0.1,CH260,0)</f>
        <v>25.000838495203276</v>
      </c>
      <c r="CJ260" s="42">
        <f t="shared" ref="CJ260" si="2092">IF(CJ258&gt;0.1,CI260,0)</f>
        <v>25.000838495203276</v>
      </c>
      <c r="CK260" s="42">
        <f t="shared" ref="CK260" si="2093">IF(CK258&gt;0.1,CJ260,0)</f>
        <v>25.000838495203276</v>
      </c>
      <c r="CL260" s="42">
        <f t="shared" ref="CL260" si="2094">IF(CL258&gt;0.1,CK260,0)</f>
        <v>25.000838495203276</v>
      </c>
      <c r="CM260" s="42">
        <f t="shared" ref="CM260" si="2095">IF(CM258&gt;0.1,CL260,0)</f>
        <v>25.000838495203276</v>
      </c>
      <c r="CN260" s="42">
        <f t="shared" ref="CN260" si="2096">IF(CN258&gt;0.1,CM260,0)</f>
        <v>25.000838495203276</v>
      </c>
      <c r="CO260" s="42">
        <f t="shared" ref="CO260" si="2097">IF(CO258&gt;0.1,CN260,0)</f>
        <v>25.000838495203276</v>
      </c>
      <c r="CP260" s="42">
        <f t="shared" ref="CP260" si="2098">IF(CP258&gt;0.1,CO260,0)</f>
        <v>25.000838495203276</v>
      </c>
      <c r="CQ260" s="42">
        <f t="shared" ref="CQ260" si="2099">IF(CQ258&gt;0.1,CP260,0)</f>
        <v>25.000838495203276</v>
      </c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</row>
    <row r="261" spans="1:114" s="2" customFormat="1" ht="15">
      <c r="A261" s="9" t="s">
        <v>242</v>
      </c>
      <c r="B261" s="42"/>
      <c r="C261" s="42"/>
      <c r="D261" s="42"/>
      <c r="E261" s="42"/>
      <c r="F261" s="42"/>
      <c r="G261" s="42"/>
      <c r="H261" s="42"/>
      <c r="I261" s="42"/>
      <c r="K261" s="42"/>
      <c r="L261" s="42"/>
      <c r="M261" s="42"/>
      <c r="N261" s="42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2">
        <f>'Med LF - portfolio costs'!CD$10*CC$21</f>
        <v>382.51282897661014</v>
      </c>
      <c r="CE261" s="42">
        <f t="shared" ref="CE261" si="2100">IF(CD262&gt;0,CD262,0)</f>
        <v>357.01197371150278</v>
      </c>
      <c r="CF261" s="42">
        <f t="shared" ref="CF261" si="2101">IF(CE262&gt;0,CE262,0)</f>
        <v>331.51111844639541</v>
      </c>
      <c r="CG261" s="42">
        <f t="shared" ref="CG261" si="2102">IF(CF262&gt;0,CF262,0)</f>
        <v>306.01026318128805</v>
      </c>
      <c r="CH261" s="42">
        <f t="shared" ref="CH261" si="2103">IF(CG262&gt;0,CG262,0)</f>
        <v>280.50940791618069</v>
      </c>
      <c r="CI261" s="42">
        <f t="shared" ref="CI261" si="2104">IF(CH262&gt;0,CH262,0)</f>
        <v>255.00855265107336</v>
      </c>
      <c r="CJ261" s="42">
        <f t="shared" ref="CJ261" si="2105">IF(CI262&gt;0,CI262,0)</f>
        <v>229.50769738596603</v>
      </c>
      <c r="CK261" s="42">
        <f t="shared" ref="CK261" si="2106">IF(CJ262&gt;0,CJ262,0)</f>
        <v>204.00684212085869</v>
      </c>
      <c r="CL261" s="42">
        <f t="shared" ref="CL261" si="2107">IF(CK262&gt;0,CK262,0)</f>
        <v>178.50598685575136</v>
      </c>
      <c r="CM261" s="42">
        <f t="shared" ref="CM261" si="2108">IF(CL262&gt;0,CL262,0)</f>
        <v>153.00513159064403</v>
      </c>
      <c r="CN261" s="42">
        <f t="shared" ref="CN261" si="2109">IF(CM262&gt;0,CM262,0)</f>
        <v>127.50427632553668</v>
      </c>
      <c r="CO261" s="42">
        <f t="shared" ref="CO261" si="2110">IF(CN262&gt;0,CN262,0)</f>
        <v>102.00342106042933</v>
      </c>
      <c r="CP261" s="42">
        <f t="shared" ref="CP261" si="2111">IF(CO262&gt;0,CO262,0)</f>
        <v>76.502565795321985</v>
      </c>
      <c r="CQ261" s="42">
        <f t="shared" ref="CQ261" si="2112">IF(CP262&gt;0,CP262,0)</f>
        <v>51.001710530214638</v>
      </c>
      <c r="CR261" s="42">
        <f t="shared" ref="CR261" si="2113">IF(CQ262&gt;0,CQ262,0)</f>
        <v>25.500855265107294</v>
      </c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</row>
    <row r="262" spans="1:114" s="2" customFormat="1" ht="15">
      <c r="B262" s="42"/>
      <c r="C262" s="42"/>
      <c r="D262" s="42"/>
      <c r="E262" s="42"/>
      <c r="F262" s="42"/>
      <c r="G262" s="42"/>
      <c r="H262" s="42"/>
      <c r="I262" s="42"/>
      <c r="K262" s="42"/>
      <c r="L262" s="42"/>
      <c r="M262" s="42"/>
      <c r="N262" s="42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133"/>
      <c r="CD262" s="42">
        <f>+CD261-CD263</f>
        <v>357.01197371150278</v>
      </c>
      <c r="CE262" s="42">
        <f t="shared" ref="CE262:CR262" si="2114">+CE261-CE263</f>
        <v>331.51111844639541</v>
      </c>
      <c r="CF262" s="42">
        <f t="shared" si="2114"/>
        <v>306.01026318128805</v>
      </c>
      <c r="CG262" s="42">
        <f t="shared" si="2114"/>
        <v>280.50940791618069</v>
      </c>
      <c r="CH262" s="42">
        <f t="shared" si="2114"/>
        <v>255.00855265107336</v>
      </c>
      <c r="CI262" s="42">
        <f t="shared" si="2114"/>
        <v>229.50769738596603</v>
      </c>
      <c r="CJ262" s="42">
        <f t="shared" si="2114"/>
        <v>204.00684212085869</v>
      </c>
      <c r="CK262" s="42">
        <f t="shared" si="2114"/>
        <v>178.50598685575136</v>
      </c>
      <c r="CL262" s="42">
        <f t="shared" si="2114"/>
        <v>153.00513159064403</v>
      </c>
      <c r="CM262" s="42">
        <f t="shared" si="2114"/>
        <v>127.50427632553668</v>
      </c>
      <c r="CN262" s="42">
        <f t="shared" si="2114"/>
        <v>102.00342106042933</v>
      </c>
      <c r="CO262" s="42">
        <f t="shared" si="2114"/>
        <v>76.502565795321985</v>
      </c>
      <c r="CP262" s="42">
        <f t="shared" si="2114"/>
        <v>51.001710530214638</v>
      </c>
      <c r="CQ262" s="42">
        <f t="shared" si="2114"/>
        <v>25.500855265107294</v>
      </c>
      <c r="CR262" s="42">
        <f t="shared" si="2114"/>
        <v>-4.9737991503207013E-14</v>
      </c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</row>
    <row r="263" spans="1:114" s="2" customFormat="1" ht="15">
      <c r="A263" s="9"/>
      <c r="B263" s="42"/>
      <c r="C263" s="42"/>
      <c r="D263" s="42"/>
      <c r="E263" s="42"/>
      <c r="F263" s="42"/>
      <c r="G263" s="42"/>
      <c r="H263" s="42"/>
      <c r="I263" s="42"/>
      <c r="K263" s="42"/>
      <c r="L263" s="42"/>
      <c r="M263" s="42"/>
      <c r="N263" s="42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2">
        <f>IF(CD261&gt;0.1,CD261/$B$8,0)</f>
        <v>25.500855265107344</v>
      </c>
      <c r="CE263" s="42">
        <f>IF(CE261&gt;0.1,CD263,0)</f>
        <v>25.500855265107344</v>
      </c>
      <c r="CF263" s="42">
        <f t="shared" ref="CF263" si="2115">IF(CF261&gt;0.1,CE263,0)</f>
        <v>25.500855265107344</v>
      </c>
      <c r="CG263" s="42">
        <f t="shared" ref="CG263" si="2116">IF(CG261&gt;0.1,CF263,0)</f>
        <v>25.500855265107344</v>
      </c>
      <c r="CH263" s="42">
        <f t="shared" ref="CH263" si="2117">IF(CH261&gt;0.1,CG263,0)</f>
        <v>25.500855265107344</v>
      </c>
      <c r="CI263" s="42">
        <f t="shared" ref="CI263" si="2118">IF(CI261&gt;0.1,CH263,0)</f>
        <v>25.500855265107344</v>
      </c>
      <c r="CJ263" s="42">
        <f t="shared" ref="CJ263" si="2119">IF(CJ261&gt;0.1,CI263,0)</f>
        <v>25.500855265107344</v>
      </c>
      <c r="CK263" s="42">
        <f t="shared" ref="CK263" si="2120">IF(CK261&gt;0.1,CJ263,0)</f>
        <v>25.500855265107344</v>
      </c>
      <c r="CL263" s="42">
        <f t="shared" ref="CL263" si="2121">IF(CL261&gt;0.1,CK263,0)</f>
        <v>25.500855265107344</v>
      </c>
      <c r="CM263" s="42">
        <f t="shared" ref="CM263" si="2122">IF(CM261&gt;0.1,CL263,0)</f>
        <v>25.500855265107344</v>
      </c>
      <c r="CN263" s="42">
        <f t="shared" ref="CN263" si="2123">IF(CN261&gt;0.1,CM263,0)</f>
        <v>25.500855265107344</v>
      </c>
      <c r="CO263" s="42">
        <f t="shared" ref="CO263" si="2124">IF(CO261&gt;0.1,CN263,0)</f>
        <v>25.500855265107344</v>
      </c>
      <c r="CP263" s="42">
        <f t="shared" ref="CP263" si="2125">IF(CP261&gt;0.1,CO263,0)</f>
        <v>25.500855265107344</v>
      </c>
      <c r="CQ263" s="42">
        <f t="shared" ref="CQ263" si="2126">IF(CQ261&gt;0.1,CP263,0)</f>
        <v>25.500855265107344</v>
      </c>
      <c r="CR263" s="42">
        <f t="shared" ref="CR263" si="2127">IF(CR261&gt;0.1,CQ263,0)</f>
        <v>25.500855265107344</v>
      </c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</row>
    <row r="264" spans="1:114" s="2" customFormat="1" ht="15">
      <c r="A264" s="9" t="s">
        <v>243</v>
      </c>
      <c r="B264" s="42"/>
      <c r="C264" s="42"/>
      <c r="D264" s="42"/>
      <c r="E264" s="42"/>
      <c r="F264" s="42"/>
      <c r="G264" s="42"/>
      <c r="H264" s="42"/>
      <c r="I264" s="42"/>
      <c r="K264" s="42"/>
      <c r="L264" s="42"/>
      <c r="M264" s="42"/>
      <c r="N264" s="42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2">
        <f>'Med LF - portfolio costs'!CE$10*CD$21</f>
        <v>390.16308555614228</v>
      </c>
      <c r="CF264" s="42">
        <f t="shared" ref="CF264" si="2128">IF(CE265&gt;0,CE265,0)</f>
        <v>364.15221318573282</v>
      </c>
      <c r="CG264" s="42">
        <f t="shared" ref="CG264" si="2129">IF(CF265&gt;0,CF265,0)</f>
        <v>338.14134081532336</v>
      </c>
      <c r="CH264" s="42">
        <f t="shared" ref="CH264" si="2130">IF(CG265&gt;0,CG265,0)</f>
        <v>312.1304684449139</v>
      </c>
      <c r="CI264" s="42">
        <f t="shared" ref="CI264" si="2131">IF(CH265&gt;0,CH265,0)</f>
        <v>286.11959607450444</v>
      </c>
      <c r="CJ264" s="42">
        <f t="shared" ref="CJ264" si="2132">IF(CI265&gt;0,CI265,0)</f>
        <v>260.10872370409498</v>
      </c>
      <c r="CK264" s="42">
        <f t="shared" ref="CK264" si="2133">IF(CJ265&gt;0,CJ265,0)</f>
        <v>234.0978513336855</v>
      </c>
      <c r="CL264" s="42">
        <f t="shared" ref="CL264" si="2134">IF(CK265&gt;0,CK265,0)</f>
        <v>208.08697896327601</v>
      </c>
      <c r="CM264" s="42">
        <f t="shared" ref="CM264" si="2135">IF(CL265&gt;0,CL265,0)</f>
        <v>182.07610659286652</v>
      </c>
      <c r="CN264" s="42">
        <f t="shared" ref="CN264" si="2136">IF(CM265&gt;0,CM265,0)</f>
        <v>156.06523422245704</v>
      </c>
      <c r="CO264" s="42">
        <f t="shared" ref="CO264" si="2137">IF(CN265&gt;0,CN265,0)</f>
        <v>130.05436185204755</v>
      </c>
      <c r="CP264" s="42">
        <f t="shared" ref="CP264" si="2138">IF(CO265&gt;0,CO265,0)</f>
        <v>104.04348948163806</v>
      </c>
      <c r="CQ264" s="42">
        <f t="shared" ref="CQ264" si="2139">IF(CP265&gt;0,CP265,0)</f>
        <v>78.032617111228575</v>
      </c>
      <c r="CR264" s="42">
        <f t="shared" ref="CR264" si="2140">IF(CQ265&gt;0,CQ265,0)</f>
        <v>52.021744740819088</v>
      </c>
      <c r="CS264" s="42">
        <f t="shared" ref="CS264" si="2141">IF(CR265&gt;0,CR265,0)</f>
        <v>26.010872370409604</v>
      </c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</row>
    <row r="265" spans="1:114" s="2" customFormat="1" ht="15">
      <c r="A265" s="9"/>
      <c r="B265" s="42"/>
      <c r="C265" s="42"/>
      <c r="D265" s="42"/>
      <c r="E265" s="42"/>
      <c r="F265" s="42"/>
      <c r="G265" s="42"/>
      <c r="H265" s="42"/>
      <c r="I265" s="42"/>
      <c r="K265" s="42"/>
      <c r="L265" s="42"/>
      <c r="M265" s="42"/>
      <c r="N265" s="42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133"/>
      <c r="CE265" s="42">
        <f>+CE264-CE266</f>
        <v>364.15221318573282</v>
      </c>
      <c r="CF265" s="42">
        <f t="shared" ref="CF265:CS265" si="2142">+CF264-CF266</f>
        <v>338.14134081532336</v>
      </c>
      <c r="CG265" s="42">
        <f t="shared" si="2142"/>
        <v>312.1304684449139</v>
      </c>
      <c r="CH265" s="42">
        <f t="shared" si="2142"/>
        <v>286.11959607450444</v>
      </c>
      <c r="CI265" s="42">
        <f t="shared" si="2142"/>
        <v>260.10872370409498</v>
      </c>
      <c r="CJ265" s="42">
        <f t="shared" si="2142"/>
        <v>234.0978513336855</v>
      </c>
      <c r="CK265" s="42">
        <f t="shared" si="2142"/>
        <v>208.08697896327601</v>
      </c>
      <c r="CL265" s="42">
        <f t="shared" si="2142"/>
        <v>182.07610659286652</v>
      </c>
      <c r="CM265" s="42">
        <f t="shared" si="2142"/>
        <v>156.06523422245704</v>
      </c>
      <c r="CN265" s="42">
        <f t="shared" si="2142"/>
        <v>130.05436185204755</v>
      </c>
      <c r="CO265" s="42">
        <f t="shared" si="2142"/>
        <v>104.04348948163806</v>
      </c>
      <c r="CP265" s="42">
        <f t="shared" si="2142"/>
        <v>78.032617111228575</v>
      </c>
      <c r="CQ265" s="42">
        <f t="shared" si="2142"/>
        <v>52.021744740819088</v>
      </c>
      <c r="CR265" s="42">
        <f t="shared" si="2142"/>
        <v>26.010872370409604</v>
      </c>
      <c r="CS265" s="42">
        <f t="shared" si="2142"/>
        <v>1.2079226507921703E-13</v>
      </c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</row>
    <row r="266" spans="1:114" s="2" customFormat="1" ht="15">
      <c r="A266" s="9"/>
      <c r="B266" s="42"/>
      <c r="C266" s="42"/>
      <c r="D266" s="42"/>
      <c r="E266" s="42"/>
      <c r="F266" s="42"/>
      <c r="G266" s="42"/>
      <c r="H266" s="42"/>
      <c r="I266" s="42"/>
      <c r="K266" s="42"/>
      <c r="L266" s="42"/>
      <c r="M266" s="42"/>
      <c r="N266" s="42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2">
        <f>IF(CE264&gt;0.1,CE264/$B$8,0)</f>
        <v>26.010872370409484</v>
      </c>
      <c r="CF266" s="42">
        <f>IF(CF264&gt;0.1,CE266,0)</f>
        <v>26.010872370409484</v>
      </c>
      <c r="CG266" s="42">
        <f t="shared" ref="CG266" si="2143">IF(CG264&gt;0.1,CF266,0)</f>
        <v>26.010872370409484</v>
      </c>
      <c r="CH266" s="42">
        <f t="shared" ref="CH266" si="2144">IF(CH264&gt;0.1,CG266,0)</f>
        <v>26.010872370409484</v>
      </c>
      <c r="CI266" s="42">
        <f t="shared" ref="CI266" si="2145">IF(CI264&gt;0.1,CH266,0)</f>
        <v>26.010872370409484</v>
      </c>
      <c r="CJ266" s="42">
        <f t="shared" ref="CJ266" si="2146">IF(CJ264&gt;0.1,CI266,0)</f>
        <v>26.010872370409484</v>
      </c>
      <c r="CK266" s="42">
        <f t="shared" ref="CK266" si="2147">IF(CK264&gt;0.1,CJ266,0)</f>
        <v>26.010872370409484</v>
      </c>
      <c r="CL266" s="42">
        <f t="shared" ref="CL266" si="2148">IF(CL264&gt;0.1,CK266,0)</f>
        <v>26.010872370409484</v>
      </c>
      <c r="CM266" s="42">
        <f t="shared" ref="CM266" si="2149">IF(CM264&gt;0.1,CL266,0)</f>
        <v>26.010872370409484</v>
      </c>
      <c r="CN266" s="42">
        <f t="shared" ref="CN266" si="2150">IF(CN264&gt;0.1,CM266,0)</f>
        <v>26.010872370409484</v>
      </c>
      <c r="CO266" s="42">
        <f t="shared" ref="CO266" si="2151">IF(CO264&gt;0.1,CN266,0)</f>
        <v>26.010872370409484</v>
      </c>
      <c r="CP266" s="42">
        <f t="shared" ref="CP266" si="2152">IF(CP264&gt;0.1,CO266,0)</f>
        <v>26.010872370409484</v>
      </c>
      <c r="CQ266" s="42">
        <f t="shared" ref="CQ266" si="2153">IF(CQ264&gt;0.1,CP266,0)</f>
        <v>26.010872370409484</v>
      </c>
      <c r="CR266" s="42">
        <f t="shared" ref="CR266" si="2154">IF(CR264&gt;0.1,CQ266,0)</f>
        <v>26.010872370409484</v>
      </c>
      <c r="CS266" s="42">
        <f t="shared" ref="CS266" si="2155">IF(CS264&gt;0.1,CR266,0)</f>
        <v>26.010872370409484</v>
      </c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</row>
    <row r="267" spans="1:114" s="2" customFormat="1" ht="15">
      <c r="A267" s="9" t="s">
        <v>244</v>
      </c>
      <c r="B267" s="42"/>
      <c r="C267" s="42"/>
      <c r="D267" s="42"/>
      <c r="E267" s="42"/>
      <c r="F267" s="42"/>
      <c r="G267" s="42"/>
      <c r="H267" s="42"/>
      <c r="I267" s="42"/>
      <c r="K267" s="42"/>
      <c r="L267" s="42"/>
      <c r="M267" s="42"/>
      <c r="N267" s="42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2">
        <f>'Med LF - portfolio costs'!CF$10*CE$21</f>
        <v>397.96634726726518</v>
      </c>
      <c r="CG267" s="42">
        <f t="shared" ref="CG267" si="2156">IF(CF268&gt;0,CF268,0)</f>
        <v>371.43525744944748</v>
      </c>
      <c r="CH267" s="42">
        <f t="shared" ref="CH267" si="2157">IF(CG268&gt;0,CG268,0)</f>
        <v>344.90416763162978</v>
      </c>
      <c r="CI267" s="42">
        <f t="shared" ref="CI267" si="2158">IF(CH268&gt;0,CH268,0)</f>
        <v>318.37307781381207</v>
      </c>
      <c r="CJ267" s="42">
        <f t="shared" ref="CJ267" si="2159">IF(CI268&gt;0,CI268,0)</f>
        <v>291.84198799599437</v>
      </c>
      <c r="CK267" s="42">
        <f t="shared" ref="CK267" si="2160">IF(CJ268&gt;0,CJ268,0)</f>
        <v>265.31089817817667</v>
      </c>
      <c r="CL267" s="42">
        <f t="shared" ref="CL267" si="2161">IF(CK268&gt;0,CK268,0)</f>
        <v>238.779808360359</v>
      </c>
      <c r="CM267" s="42">
        <f t="shared" ref="CM267" si="2162">IF(CL268&gt;0,CL268,0)</f>
        <v>212.24871854254133</v>
      </c>
      <c r="CN267" s="42">
        <f t="shared" ref="CN267" si="2163">IF(CM268&gt;0,CM268,0)</f>
        <v>185.71762872472365</v>
      </c>
      <c r="CO267" s="42">
        <f t="shared" ref="CO267" si="2164">IF(CN268&gt;0,CN268,0)</f>
        <v>159.18653890690598</v>
      </c>
      <c r="CP267" s="42">
        <f t="shared" ref="CP267" si="2165">IF(CO268&gt;0,CO268,0)</f>
        <v>132.65544908908831</v>
      </c>
      <c r="CQ267" s="42">
        <f t="shared" ref="CQ267" si="2166">IF(CP268&gt;0,CP268,0)</f>
        <v>106.12435927127063</v>
      </c>
      <c r="CR267" s="42">
        <f t="shared" ref="CR267" si="2167">IF(CQ268&gt;0,CQ268,0)</f>
        <v>79.593269453452962</v>
      </c>
      <c r="CS267" s="42">
        <f t="shared" ref="CS267" si="2168">IF(CR268&gt;0,CR268,0)</f>
        <v>53.062179635635282</v>
      </c>
      <c r="CT267" s="42">
        <f t="shared" ref="CT267" si="2169">IF(CS268&gt;0,CS268,0)</f>
        <v>26.531089817817602</v>
      </c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</row>
    <row r="268" spans="1:114" s="2" customFormat="1" ht="15">
      <c r="B268" s="42"/>
      <c r="C268" s="42"/>
      <c r="D268" s="42"/>
      <c r="E268" s="42"/>
      <c r="F268" s="42"/>
      <c r="G268" s="42"/>
      <c r="H268" s="42"/>
      <c r="I268" s="42"/>
      <c r="K268" s="42"/>
      <c r="L268" s="42"/>
      <c r="M268" s="42"/>
      <c r="N268" s="42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133"/>
      <c r="CF268" s="42">
        <f>+CF267-CF269</f>
        <v>371.43525744944748</v>
      </c>
      <c r="CG268" s="42">
        <f t="shared" ref="CG268:CT268" si="2170">+CG267-CG269</f>
        <v>344.90416763162978</v>
      </c>
      <c r="CH268" s="42">
        <f t="shared" si="2170"/>
        <v>318.37307781381207</v>
      </c>
      <c r="CI268" s="42">
        <f t="shared" si="2170"/>
        <v>291.84198799599437</v>
      </c>
      <c r="CJ268" s="42">
        <f t="shared" si="2170"/>
        <v>265.31089817817667</v>
      </c>
      <c r="CK268" s="42">
        <f t="shared" si="2170"/>
        <v>238.779808360359</v>
      </c>
      <c r="CL268" s="42">
        <f t="shared" si="2170"/>
        <v>212.24871854254133</v>
      </c>
      <c r="CM268" s="42">
        <f t="shared" si="2170"/>
        <v>185.71762872472365</v>
      </c>
      <c r="CN268" s="42">
        <f t="shared" si="2170"/>
        <v>159.18653890690598</v>
      </c>
      <c r="CO268" s="42">
        <f t="shared" si="2170"/>
        <v>132.65544908908831</v>
      </c>
      <c r="CP268" s="42">
        <f t="shared" si="2170"/>
        <v>106.12435927127063</v>
      </c>
      <c r="CQ268" s="42">
        <f t="shared" si="2170"/>
        <v>79.593269453452962</v>
      </c>
      <c r="CR268" s="42">
        <f t="shared" si="2170"/>
        <v>53.062179635635282</v>
      </c>
      <c r="CS268" s="42">
        <f t="shared" si="2170"/>
        <v>26.531089817817602</v>
      </c>
      <c r="CT268" s="42">
        <f t="shared" si="2170"/>
        <v>-7.815970093361102E-14</v>
      </c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</row>
    <row r="269" spans="1:114" s="2" customFormat="1" ht="15">
      <c r="B269" s="42"/>
      <c r="C269" s="42"/>
      <c r="D269" s="42"/>
      <c r="E269" s="42"/>
      <c r="F269" s="42"/>
      <c r="G269" s="42"/>
      <c r="H269" s="42"/>
      <c r="I269" s="42"/>
      <c r="K269" s="42"/>
      <c r="L269" s="42"/>
      <c r="M269" s="42"/>
      <c r="N269" s="42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2">
        <f>IF(CF267&gt;0.1,CF267/$B$8,0)</f>
        <v>26.53108981781768</v>
      </c>
      <c r="CG269" s="42">
        <f>IF(CG267&gt;0.1,CF269,0)</f>
        <v>26.53108981781768</v>
      </c>
      <c r="CH269" s="42">
        <f t="shared" ref="CH269" si="2171">IF(CH267&gt;0.1,CG269,0)</f>
        <v>26.53108981781768</v>
      </c>
      <c r="CI269" s="42">
        <f t="shared" ref="CI269" si="2172">IF(CI267&gt;0.1,CH269,0)</f>
        <v>26.53108981781768</v>
      </c>
      <c r="CJ269" s="42">
        <f t="shared" ref="CJ269" si="2173">IF(CJ267&gt;0.1,CI269,0)</f>
        <v>26.53108981781768</v>
      </c>
      <c r="CK269" s="42">
        <f t="shared" ref="CK269" si="2174">IF(CK267&gt;0.1,CJ269,0)</f>
        <v>26.53108981781768</v>
      </c>
      <c r="CL269" s="42">
        <f t="shared" ref="CL269" si="2175">IF(CL267&gt;0.1,CK269,0)</f>
        <v>26.53108981781768</v>
      </c>
      <c r="CM269" s="42">
        <f t="shared" ref="CM269" si="2176">IF(CM267&gt;0.1,CL269,0)</f>
        <v>26.53108981781768</v>
      </c>
      <c r="CN269" s="42">
        <f t="shared" ref="CN269" si="2177">IF(CN267&gt;0.1,CM269,0)</f>
        <v>26.53108981781768</v>
      </c>
      <c r="CO269" s="42">
        <f t="shared" ref="CO269" si="2178">IF(CO267&gt;0.1,CN269,0)</f>
        <v>26.53108981781768</v>
      </c>
      <c r="CP269" s="42">
        <f t="shared" ref="CP269" si="2179">IF(CP267&gt;0.1,CO269,0)</f>
        <v>26.53108981781768</v>
      </c>
      <c r="CQ269" s="42">
        <f t="shared" ref="CQ269" si="2180">IF(CQ267&gt;0.1,CP269,0)</f>
        <v>26.53108981781768</v>
      </c>
      <c r="CR269" s="42">
        <f t="shared" ref="CR269" si="2181">IF(CR267&gt;0.1,CQ269,0)</f>
        <v>26.53108981781768</v>
      </c>
      <c r="CS269" s="42">
        <f t="shared" ref="CS269" si="2182">IF(CS267&gt;0.1,CR269,0)</f>
        <v>26.53108981781768</v>
      </c>
      <c r="CT269" s="42">
        <f t="shared" ref="CT269" si="2183">IF(CT267&gt;0.1,CS269,0)</f>
        <v>26.53108981781768</v>
      </c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</row>
    <row r="270" spans="1:114" s="2" customFormat="1" ht="15">
      <c r="A270" s="9" t="s">
        <v>404</v>
      </c>
      <c r="B270" s="42"/>
      <c r="C270" s="42"/>
      <c r="D270" s="42"/>
      <c r="E270" s="42"/>
      <c r="F270" s="42"/>
      <c r="G270" s="42"/>
      <c r="H270" s="42"/>
      <c r="I270" s="42"/>
      <c r="K270" s="42"/>
      <c r="L270" s="42"/>
      <c r="M270" s="42"/>
      <c r="N270" s="42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2"/>
      <c r="CG270" s="42">
        <f>'Med LF - portfolio costs'!CG$10*CF$21</f>
        <v>405.92567421261037</v>
      </c>
      <c r="CH270" s="42">
        <f t="shared" ref="CH270" si="2184">IF(CG271&gt;0,CG271,0)</f>
        <v>378.86396259843633</v>
      </c>
      <c r="CI270" s="42">
        <f t="shared" ref="CI270" si="2185">IF(CH271&gt;0,CH271,0)</f>
        <v>351.80225098426229</v>
      </c>
      <c r="CJ270" s="42">
        <f t="shared" ref="CJ270" si="2186">IF(CI271&gt;0,CI271,0)</f>
        <v>324.74053937008824</v>
      </c>
      <c r="CK270" s="42">
        <f t="shared" ref="CK270" si="2187">IF(CJ271&gt;0,CJ271,0)</f>
        <v>297.6788277559142</v>
      </c>
      <c r="CL270" s="42">
        <f t="shared" ref="CL270" si="2188">IF(CK271&gt;0,CK271,0)</f>
        <v>270.61711614174015</v>
      </c>
      <c r="CM270" s="42">
        <f t="shared" ref="CM270" si="2189">IF(CL271&gt;0,CL271,0)</f>
        <v>243.55540452756614</v>
      </c>
      <c r="CN270" s="42">
        <f t="shared" ref="CN270" si="2190">IF(CM271&gt;0,CM271,0)</f>
        <v>216.49369291339212</v>
      </c>
      <c r="CO270" s="42">
        <f t="shared" ref="CO270" si="2191">IF(CN271&gt;0,CN271,0)</f>
        <v>189.43198129921811</v>
      </c>
      <c r="CP270" s="42">
        <f t="shared" ref="CP270" si="2192">IF(CO271&gt;0,CO271,0)</f>
        <v>162.37026968504409</v>
      </c>
      <c r="CQ270" s="42">
        <f t="shared" ref="CQ270" si="2193">IF(CP271&gt;0,CP271,0)</f>
        <v>135.30855807087008</v>
      </c>
      <c r="CR270" s="42">
        <f t="shared" ref="CR270" si="2194">IF(CQ271&gt;0,CQ271,0)</f>
        <v>108.24684645669605</v>
      </c>
      <c r="CS270" s="42">
        <f t="shared" ref="CS270" si="2195">IF(CR271&gt;0,CR271,0)</f>
        <v>81.185134842522018</v>
      </c>
      <c r="CT270" s="42">
        <f t="shared" ref="CT270:CU270" si="2196">IF(CS271&gt;0,CS271,0)</f>
        <v>54.123423228347988</v>
      </c>
      <c r="CU270" s="42">
        <f t="shared" si="2196"/>
        <v>27.061711614173962</v>
      </c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</row>
    <row r="271" spans="1:114" s="2" customFormat="1" ht="15">
      <c r="B271" s="42"/>
      <c r="C271" s="42"/>
      <c r="D271" s="42"/>
      <c r="E271" s="42"/>
      <c r="F271" s="42"/>
      <c r="G271" s="42"/>
      <c r="H271" s="42"/>
      <c r="I271" s="42"/>
      <c r="K271" s="42"/>
      <c r="L271" s="42"/>
      <c r="M271" s="42"/>
      <c r="N271" s="42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133"/>
      <c r="CF271" s="42"/>
      <c r="CG271" s="42">
        <f t="shared" ref="CG271:CT271" si="2197">+CG270-CG272</f>
        <v>378.86396259843633</v>
      </c>
      <c r="CH271" s="42">
        <f t="shared" si="2197"/>
        <v>351.80225098426229</v>
      </c>
      <c r="CI271" s="42">
        <f t="shared" si="2197"/>
        <v>324.74053937008824</v>
      </c>
      <c r="CJ271" s="42">
        <f t="shared" si="2197"/>
        <v>297.6788277559142</v>
      </c>
      <c r="CK271" s="42">
        <f t="shared" si="2197"/>
        <v>270.61711614174015</v>
      </c>
      <c r="CL271" s="42">
        <f t="shared" si="2197"/>
        <v>243.55540452756614</v>
      </c>
      <c r="CM271" s="42">
        <f t="shared" si="2197"/>
        <v>216.49369291339212</v>
      </c>
      <c r="CN271" s="42">
        <f t="shared" si="2197"/>
        <v>189.43198129921811</v>
      </c>
      <c r="CO271" s="42">
        <f t="shared" si="2197"/>
        <v>162.37026968504409</v>
      </c>
      <c r="CP271" s="42">
        <f t="shared" si="2197"/>
        <v>135.30855807087008</v>
      </c>
      <c r="CQ271" s="42">
        <f t="shared" si="2197"/>
        <v>108.24684645669605</v>
      </c>
      <c r="CR271" s="42">
        <f t="shared" si="2197"/>
        <v>81.185134842522018</v>
      </c>
      <c r="CS271" s="42">
        <f t="shared" si="2197"/>
        <v>54.123423228347988</v>
      </c>
      <c r="CT271" s="42">
        <f t="shared" si="2197"/>
        <v>27.061711614173962</v>
      </c>
      <c r="CU271" s="42">
        <f t="shared" ref="CU271" si="2198">+CU270-CU272</f>
        <v>-6.3948846218409017E-14</v>
      </c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</row>
    <row r="272" spans="1:114" s="2" customFormat="1" ht="15">
      <c r="B272" s="42"/>
      <c r="C272" s="42"/>
      <c r="D272" s="42"/>
      <c r="E272" s="42"/>
      <c r="F272" s="42"/>
      <c r="G272" s="42"/>
      <c r="H272" s="42"/>
      <c r="I272" s="42"/>
      <c r="K272" s="42"/>
      <c r="L272" s="42"/>
      <c r="M272" s="42"/>
      <c r="N272" s="42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2"/>
      <c r="CG272" s="42">
        <f>IF(CG270&gt;0.1,CG270/$B$8,0)</f>
        <v>27.061711614174026</v>
      </c>
      <c r="CH272" s="42">
        <f t="shared" ref="CH272" si="2199">IF(CH270&gt;0.1,CG272,0)</f>
        <v>27.061711614174026</v>
      </c>
      <c r="CI272" s="42">
        <f t="shared" ref="CI272" si="2200">IF(CI270&gt;0.1,CH272,0)</f>
        <v>27.061711614174026</v>
      </c>
      <c r="CJ272" s="42">
        <f t="shared" ref="CJ272" si="2201">IF(CJ270&gt;0.1,CI272,0)</f>
        <v>27.061711614174026</v>
      </c>
      <c r="CK272" s="42">
        <f t="shared" ref="CK272" si="2202">IF(CK270&gt;0.1,CJ272,0)</f>
        <v>27.061711614174026</v>
      </c>
      <c r="CL272" s="42">
        <f t="shared" ref="CL272" si="2203">IF(CL270&gt;0.1,CK272,0)</f>
        <v>27.061711614174026</v>
      </c>
      <c r="CM272" s="42">
        <f t="shared" ref="CM272" si="2204">IF(CM270&gt;0.1,CL272,0)</f>
        <v>27.061711614174026</v>
      </c>
      <c r="CN272" s="42">
        <f t="shared" ref="CN272" si="2205">IF(CN270&gt;0.1,CM272,0)</f>
        <v>27.061711614174026</v>
      </c>
      <c r="CO272" s="42">
        <f t="shared" ref="CO272" si="2206">IF(CO270&gt;0.1,CN272,0)</f>
        <v>27.061711614174026</v>
      </c>
      <c r="CP272" s="42">
        <f t="shared" ref="CP272" si="2207">IF(CP270&gt;0.1,CO272,0)</f>
        <v>27.061711614174026</v>
      </c>
      <c r="CQ272" s="42">
        <f t="shared" ref="CQ272" si="2208">IF(CQ270&gt;0.1,CP272,0)</f>
        <v>27.061711614174026</v>
      </c>
      <c r="CR272" s="42">
        <f t="shared" ref="CR272" si="2209">IF(CR270&gt;0.1,CQ272,0)</f>
        <v>27.061711614174026</v>
      </c>
      <c r="CS272" s="42">
        <f t="shared" ref="CS272" si="2210">IF(CS270&gt;0.1,CR272,0)</f>
        <v>27.061711614174026</v>
      </c>
      <c r="CT272" s="42">
        <f t="shared" ref="CT272:CU272" si="2211">IF(CT270&gt;0.1,CS272,0)</f>
        <v>27.061711614174026</v>
      </c>
      <c r="CU272" s="42">
        <f t="shared" si="2211"/>
        <v>27.061711614174026</v>
      </c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</row>
    <row r="273" spans="1:115" s="2" customFormat="1" ht="15">
      <c r="A273" s="390" t="s">
        <v>320</v>
      </c>
      <c r="B273" s="42"/>
      <c r="C273" s="42"/>
      <c r="D273" s="42"/>
      <c r="E273" s="42"/>
      <c r="F273" s="42"/>
      <c r="G273" s="42"/>
      <c r="H273" s="42"/>
      <c r="I273" s="42"/>
      <c r="K273" s="42"/>
      <c r="L273" s="42"/>
      <c r="M273" s="42"/>
      <c r="N273" s="42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</row>
    <row r="274" spans="1:115" s="2" customFormat="1" ht="15">
      <c r="A274" s="9" t="s">
        <v>94</v>
      </c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>
        <f>'Med LF - portfolio costs'!P$14*O$21*0</f>
        <v>0</v>
      </c>
      <c r="Q274" s="42">
        <f t="shared" ref="Q274:Y274" si="2212">IF(P275&gt;0,P275,0)</f>
        <v>0</v>
      </c>
      <c r="R274" s="42">
        <f t="shared" si="2212"/>
        <v>0</v>
      </c>
      <c r="S274" s="42">
        <f t="shared" si="2212"/>
        <v>0</v>
      </c>
      <c r="T274" s="42">
        <f t="shared" si="2212"/>
        <v>0</v>
      </c>
      <c r="U274" s="42">
        <f t="shared" si="2212"/>
        <v>0</v>
      </c>
      <c r="V274" s="42">
        <f t="shared" si="2212"/>
        <v>0</v>
      </c>
      <c r="W274" s="42">
        <f t="shared" si="2212"/>
        <v>0</v>
      </c>
      <c r="X274" s="42">
        <f t="shared" si="2212"/>
        <v>0</v>
      </c>
      <c r="Y274" s="42">
        <f t="shared" si="2212"/>
        <v>0</v>
      </c>
      <c r="Z274" s="42">
        <f t="shared" ref="Z274" si="2213">IF(Y275&gt;0,Y275,0)</f>
        <v>0</v>
      </c>
      <c r="AA274" s="42">
        <f t="shared" ref="AA274" si="2214">IF(Z275&gt;0,Z275,0)</f>
        <v>0</v>
      </c>
      <c r="AB274" s="42">
        <f t="shared" ref="AB274" si="2215">IF(AA275&gt;0,AA275,0)</f>
        <v>0</v>
      </c>
      <c r="AC274" s="42">
        <f t="shared" ref="AC274" si="2216">IF(AB275&gt;0,AB275,0)</f>
        <v>0</v>
      </c>
      <c r="AD274" s="42">
        <f t="shared" ref="AD274" si="2217">IF(AC275&gt;0,AC275,0)</f>
        <v>0</v>
      </c>
      <c r="AE274" s="42">
        <f t="shared" ref="AE274" si="2218">IF(AD275&gt;0,AD275,0)</f>
        <v>0</v>
      </c>
      <c r="AF274" s="42">
        <f t="shared" ref="AF274" si="2219">IF(AE275&gt;0,AE275,0)</f>
        <v>0</v>
      </c>
      <c r="AG274" s="42">
        <f t="shared" ref="AG274" si="2220">IF(AF275&gt;0,AF275,0)</f>
        <v>0</v>
      </c>
      <c r="AH274" s="42">
        <f t="shared" ref="AH274" si="2221">IF(AG275&gt;0,AG275,0)</f>
        <v>0</v>
      </c>
      <c r="AI274" s="42">
        <f t="shared" ref="AI274" si="2222">IF(AH275&gt;0,AH275,0)</f>
        <v>0</v>
      </c>
      <c r="AJ274" s="42">
        <f t="shared" ref="AJ274" si="2223">IF(AI275&gt;0,AI275,0)</f>
        <v>0</v>
      </c>
      <c r="AK274" s="42">
        <f t="shared" ref="AK274" si="2224">IF(AJ275&gt;0,AJ275,0)</f>
        <v>0</v>
      </c>
      <c r="AL274" s="42">
        <f t="shared" ref="AL274" si="2225">IF(AK275&gt;0,AK275,0)</f>
        <v>0</v>
      </c>
      <c r="AM274" s="42">
        <f t="shared" ref="AM274" si="2226">IF(AL275&gt;0,AL275,0)</f>
        <v>0</v>
      </c>
      <c r="AN274" s="42">
        <f t="shared" ref="AN274:AP274" si="2227">IF(AM275&gt;0,AM275,0)</f>
        <v>0</v>
      </c>
      <c r="AO274" s="40">
        <f>'Med LF - portfolio costs'!AO14*'Med LF - NPV DSM'!AO21*0</f>
        <v>0</v>
      </c>
      <c r="AP274" s="42">
        <f t="shared" si="2227"/>
        <v>0</v>
      </c>
      <c r="AQ274" s="42">
        <f t="shared" ref="AQ274" si="2228">IF(AP275&gt;0,AP275,0)</f>
        <v>0</v>
      </c>
      <c r="AR274" s="42">
        <f t="shared" ref="AR274" si="2229">IF(AQ275&gt;0,AQ275,0)</f>
        <v>0</v>
      </c>
      <c r="AS274" s="42">
        <f t="shared" ref="AS274" si="2230">IF(AR275&gt;0,AR275,0)</f>
        <v>0</v>
      </c>
      <c r="AT274" s="42">
        <f t="shared" ref="AT274" si="2231">IF(AS275&gt;0,AS275,0)</f>
        <v>0</v>
      </c>
      <c r="AU274" s="42">
        <f t="shared" ref="AU274" si="2232">IF(AT275&gt;0,AT275,0)</f>
        <v>0</v>
      </c>
      <c r="AV274" s="42">
        <f t="shared" ref="AV274" si="2233">IF(AU275&gt;0,AU275,0)</f>
        <v>0</v>
      </c>
      <c r="AW274" s="42">
        <f t="shared" ref="AW274" si="2234">IF(AV275&gt;0,AV275,0)</f>
        <v>0</v>
      </c>
      <c r="AX274" s="42">
        <f t="shared" ref="AX274" si="2235">IF(AW275&gt;0,AW275,0)</f>
        <v>0</v>
      </c>
      <c r="AY274" s="42">
        <f t="shared" ref="AY274" si="2236">IF(AX275&gt;0,AX275,0)</f>
        <v>0</v>
      </c>
      <c r="AZ274" s="42">
        <f t="shared" ref="AZ274" si="2237">IF(AY275&gt;0,AY275,0)</f>
        <v>0</v>
      </c>
      <c r="BA274" s="42">
        <f t="shared" ref="BA274" si="2238">IF(AZ275&gt;0,AZ275,0)</f>
        <v>0</v>
      </c>
      <c r="BB274" s="42">
        <f t="shared" ref="BB274" si="2239">IF(BA275&gt;0,BA275,0)</f>
        <v>0</v>
      </c>
      <c r="BC274" s="42">
        <f t="shared" ref="BC274" si="2240">IF(BB275&gt;0,BB275,0)</f>
        <v>0</v>
      </c>
      <c r="BD274" s="42">
        <f t="shared" ref="BD274" si="2241">IF(BC275&gt;0,BC275,0)</f>
        <v>0</v>
      </c>
      <c r="BE274" s="42">
        <f t="shared" ref="BE274" si="2242">IF(BD275&gt;0,BD275,0)</f>
        <v>0</v>
      </c>
      <c r="BF274" s="42">
        <f t="shared" ref="BF274" si="2243">IF(BE275&gt;0,BE275,0)</f>
        <v>0</v>
      </c>
      <c r="BG274" s="42">
        <f t="shared" ref="BG274" si="2244">IF(BF275&gt;0,BF275,0)</f>
        <v>0</v>
      </c>
      <c r="BH274" s="42">
        <f t="shared" ref="BH274" si="2245">IF(BG275&gt;0,BG275,0)</f>
        <v>0</v>
      </c>
      <c r="BI274" s="42">
        <f t="shared" ref="BI274" si="2246">IF(BH275&gt;0,BH275,0)</f>
        <v>0</v>
      </c>
      <c r="BJ274" s="42">
        <f t="shared" ref="BJ274" si="2247">IF(BI275&gt;0,BI275,0)</f>
        <v>0</v>
      </c>
      <c r="BK274" s="42">
        <f t="shared" ref="BK274" si="2248">IF(BJ275&gt;0,BJ275,0)</f>
        <v>0</v>
      </c>
      <c r="BL274" s="42">
        <f t="shared" ref="BL274" si="2249">IF(BK275&gt;0,BK275,0)</f>
        <v>0</v>
      </c>
      <c r="BM274" s="42">
        <f t="shared" ref="BM274" si="2250">IF(BL275&gt;0,BL275,0)</f>
        <v>0</v>
      </c>
      <c r="BN274" s="40">
        <f>'Med LF - portfolio costs'!BN14*'Med LF - NPV DSM'!BN21*0</f>
        <v>0</v>
      </c>
      <c r="BO274" s="42">
        <f t="shared" ref="BO274" si="2251">IF(BN275&gt;0,BN275,0)</f>
        <v>0</v>
      </c>
      <c r="BP274" s="42">
        <f t="shared" ref="BP274" si="2252">IF(BO275&gt;0,BO275,0)</f>
        <v>0</v>
      </c>
      <c r="BQ274" s="42">
        <f t="shared" ref="BQ274" si="2253">IF(BP275&gt;0,BP275,0)</f>
        <v>0</v>
      </c>
      <c r="BR274" s="42">
        <f t="shared" ref="BR274" si="2254">IF(BQ275&gt;0,BQ275,0)</f>
        <v>0</v>
      </c>
      <c r="BS274" s="42">
        <f t="shared" ref="BS274" si="2255">IF(BR275&gt;0,BR275,0)</f>
        <v>0</v>
      </c>
      <c r="BT274" s="42">
        <f t="shared" ref="BT274" si="2256">IF(BS275&gt;0,BS275,0)</f>
        <v>0</v>
      </c>
      <c r="BU274" s="42">
        <f t="shared" ref="BU274" si="2257">IF(BT275&gt;0,BT275,0)</f>
        <v>0</v>
      </c>
      <c r="BV274" s="42">
        <f t="shared" ref="BV274" si="2258">IF(BU275&gt;0,BU275,0)</f>
        <v>0</v>
      </c>
      <c r="BW274" s="42">
        <f t="shared" ref="BW274" si="2259">IF(BV275&gt;0,BV275,0)</f>
        <v>0</v>
      </c>
      <c r="BX274" s="42">
        <f t="shared" ref="BX274" si="2260">IF(BW275&gt;0,BW275,0)</f>
        <v>0</v>
      </c>
      <c r="BY274" s="42">
        <f t="shared" ref="BY274" si="2261">IF(BX275&gt;0,BX275,0)</f>
        <v>0</v>
      </c>
      <c r="BZ274" s="42">
        <f t="shared" ref="BZ274" si="2262">IF(BY275&gt;0,BY275,0)</f>
        <v>0</v>
      </c>
      <c r="CA274" s="42">
        <f t="shared" ref="CA274" si="2263">IF(BZ275&gt;0,BZ275,0)</f>
        <v>0</v>
      </c>
      <c r="CB274" s="42">
        <f t="shared" ref="CB274" si="2264">IF(CA275&gt;0,CA275,0)</f>
        <v>0</v>
      </c>
      <c r="CC274" s="42">
        <f t="shared" ref="CC274" si="2265">IF(CB275&gt;0,CB275,0)</f>
        <v>0</v>
      </c>
      <c r="CD274" s="42">
        <f t="shared" ref="CD274" si="2266">IF(CC275&gt;0,CC275,0)</f>
        <v>0</v>
      </c>
      <c r="CE274" s="42">
        <f t="shared" ref="CE274" si="2267">IF(CD275&gt;0,CD275,0)</f>
        <v>0</v>
      </c>
      <c r="CF274" s="42">
        <f t="shared" ref="CF274" si="2268">IF(CE275&gt;0,CE275,0)</f>
        <v>0</v>
      </c>
      <c r="CG274" s="42">
        <f t="shared" ref="CG274" si="2269">IF(CF275&gt;0,CF275,0)</f>
        <v>0</v>
      </c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</row>
    <row r="275" spans="1:115" s="2" customFormat="1" ht="15">
      <c r="A275" s="9" t="s">
        <v>95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>
        <f t="shared" ref="P275:Y275" si="2270">+P274-P276</f>
        <v>0</v>
      </c>
      <c r="Q275" s="42">
        <f t="shared" si="2270"/>
        <v>0</v>
      </c>
      <c r="R275" s="42">
        <f t="shared" si="2270"/>
        <v>0</v>
      </c>
      <c r="S275" s="42">
        <f t="shared" si="2270"/>
        <v>0</v>
      </c>
      <c r="T275" s="42">
        <f t="shared" si="2270"/>
        <v>0</v>
      </c>
      <c r="U275" s="42">
        <f t="shared" si="2270"/>
        <v>0</v>
      </c>
      <c r="V275" s="42">
        <f t="shared" si="2270"/>
        <v>0</v>
      </c>
      <c r="W275" s="42">
        <f t="shared" si="2270"/>
        <v>0</v>
      </c>
      <c r="X275" s="42">
        <f t="shared" si="2270"/>
        <v>0</v>
      </c>
      <c r="Y275" s="42">
        <f t="shared" si="2270"/>
        <v>0</v>
      </c>
      <c r="Z275" s="42">
        <f t="shared" ref="Z275:AO275" si="2271">+Z274-Z276</f>
        <v>0</v>
      </c>
      <c r="AA275" s="42">
        <f t="shared" si="2271"/>
        <v>0</v>
      </c>
      <c r="AB275" s="42">
        <f t="shared" si="2271"/>
        <v>0</v>
      </c>
      <c r="AC275" s="42">
        <f t="shared" si="2271"/>
        <v>0</v>
      </c>
      <c r="AD275" s="42">
        <f t="shared" si="2271"/>
        <v>0</v>
      </c>
      <c r="AE275" s="42">
        <f t="shared" si="2271"/>
        <v>0</v>
      </c>
      <c r="AF275" s="42">
        <f t="shared" si="2271"/>
        <v>0</v>
      </c>
      <c r="AG275" s="42">
        <f t="shared" si="2271"/>
        <v>0</v>
      </c>
      <c r="AH275" s="42">
        <f t="shared" si="2271"/>
        <v>0</v>
      </c>
      <c r="AI275" s="42">
        <f t="shared" si="2271"/>
        <v>0</v>
      </c>
      <c r="AJ275" s="42">
        <f t="shared" si="2271"/>
        <v>0</v>
      </c>
      <c r="AK275" s="42">
        <f t="shared" si="2271"/>
        <v>0</v>
      </c>
      <c r="AL275" s="42">
        <f t="shared" si="2271"/>
        <v>0</v>
      </c>
      <c r="AM275" s="42">
        <f t="shared" si="2271"/>
        <v>0</v>
      </c>
      <c r="AN275" s="42">
        <f t="shared" si="2271"/>
        <v>0</v>
      </c>
      <c r="AO275" s="42">
        <f t="shared" si="2271"/>
        <v>0</v>
      </c>
      <c r="AP275" s="42">
        <f t="shared" ref="AP275:BO275" si="2272">+AP274-AP276</f>
        <v>0</v>
      </c>
      <c r="AQ275" s="42">
        <f t="shared" si="2272"/>
        <v>0</v>
      </c>
      <c r="AR275" s="42">
        <f t="shared" si="2272"/>
        <v>0</v>
      </c>
      <c r="AS275" s="42">
        <f t="shared" si="2272"/>
        <v>0</v>
      </c>
      <c r="AT275" s="42">
        <f t="shared" si="2272"/>
        <v>0</v>
      </c>
      <c r="AU275" s="42">
        <f t="shared" si="2272"/>
        <v>0</v>
      </c>
      <c r="AV275" s="42">
        <f t="shared" si="2272"/>
        <v>0</v>
      </c>
      <c r="AW275" s="42">
        <f t="shared" si="2272"/>
        <v>0</v>
      </c>
      <c r="AX275" s="42">
        <f t="shared" si="2272"/>
        <v>0</v>
      </c>
      <c r="AY275" s="42">
        <f t="shared" si="2272"/>
        <v>0</v>
      </c>
      <c r="AZ275" s="42">
        <f t="shared" si="2272"/>
        <v>0</v>
      </c>
      <c r="BA275" s="42">
        <f t="shared" si="2272"/>
        <v>0</v>
      </c>
      <c r="BB275" s="42">
        <f t="shared" si="2272"/>
        <v>0</v>
      </c>
      <c r="BC275" s="42">
        <f t="shared" si="2272"/>
        <v>0</v>
      </c>
      <c r="BD275" s="42">
        <f t="shared" si="2272"/>
        <v>0</v>
      </c>
      <c r="BE275" s="42">
        <f t="shared" si="2272"/>
        <v>0</v>
      </c>
      <c r="BF275" s="42">
        <f t="shared" si="2272"/>
        <v>0</v>
      </c>
      <c r="BG275" s="42">
        <f t="shared" si="2272"/>
        <v>0</v>
      </c>
      <c r="BH275" s="42">
        <f t="shared" si="2272"/>
        <v>0</v>
      </c>
      <c r="BI275" s="42">
        <f t="shared" si="2272"/>
        <v>0</v>
      </c>
      <c r="BJ275" s="42">
        <f t="shared" si="2272"/>
        <v>0</v>
      </c>
      <c r="BK275" s="42">
        <f t="shared" si="2272"/>
        <v>0</v>
      </c>
      <c r="BL275" s="42">
        <f t="shared" si="2272"/>
        <v>0</v>
      </c>
      <c r="BM275" s="42">
        <f t="shared" si="2272"/>
        <v>0</v>
      </c>
      <c r="BN275" s="42">
        <f t="shared" si="2272"/>
        <v>0</v>
      </c>
      <c r="BO275" s="42">
        <f t="shared" si="2272"/>
        <v>0</v>
      </c>
      <c r="BP275" s="42">
        <f t="shared" ref="BP275:CG275" si="2273">+BP274-BP276</f>
        <v>0</v>
      </c>
      <c r="BQ275" s="42">
        <f t="shared" si="2273"/>
        <v>0</v>
      </c>
      <c r="BR275" s="42">
        <f t="shared" si="2273"/>
        <v>0</v>
      </c>
      <c r="BS275" s="42">
        <f t="shared" si="2273"/>
        <v>0</v>
      </c>
      <c r="BT275" s="42">
        <f t="shared" si="2273"/>
        <v>0</v>
      </c>
      <c r="BU275" s="42">
        <f t="shared" si="2273"/>
        <v>0</v>
      </c>
      <c r="BV275" s="42">
        <f t="shared" si="2273"/>
        <v>0</v>
      </c>
      <c r="BW275" s="42">
        <f t="shared" si="2273"/>
        <v>0</v>
      </c>
      <c r="BX275" s="42">
        <f t="shared" si="2273"/>
        <v>0</v>
      </c>
      <c r="BY275" s="42">
        <f t="shared" si="2273"/>
        <v>0</v>
      </c>
      <c r="BZ275" s="42">
        <f t="shared" si="2273"/>
        <v>0</v>
      </c>
      <c r="CA275" s="42">
        <f t="shared" si="2273"/>
        <v>0</v>
      </c>
      <c r="CB275" s="42">
        <f t="shared" si="2273"/>
        <v>0</v>
      </c>
      <c r="CC275" s="42">
        <f t="shared" si="2273"/>
        <v>0</v>
      </c>
      <c r="CD275" s="42">
        <f t="shared" si="2273"/>
        <v>0</v>
      </c>
      <c r="CE275" s="42">
        <f t="shared" si="2273"/>
        <v>0</v>
      </c>
      <c r="CF275" s="42">
        <f t="shared" si="2273"/>
        <v>0</v>
      </c>
      <c r="CG275" s="42">
        <f t="shared" si="2273"/>
        <v>0</v>
      </c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</row>
    <row r="276" spans="1:115" s="2" customFormat="1" ht="15">
      <c r="A276" s="9" t="s">
        <v>96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>
        <f>IF(P274&gt;0.1,P274/$B$9,0)</f>
        <v>0</v>
      </c>
      <c r="Q276" s="42">
        <f t="shared" ref="Q276:Y276" si="2274">IF(Q274&gt;0.1,P276,0)</f>
        <v>0</v>
      </c>
      <c r="R276" s="42">
        <f t="shared" si="2274"/>
        <v>0</v>
      </c>
      <c r="S276" s="42">
        <f t="shared" si="2274"/>
        <v>0</v>
      </c>
      <c r="T276" s="42">
        <f t="shared" si="2274"/>
        <v>0</v>
      </c>
      <c r="U276" s="42">
        <f t="shared" si="2274"/>
        <v>0</v>
      </c>
      <c r="V276" s="42">
        <f t="shared" si="2274"/>
        <v>0</v>
      </c>
      <c r="W276" s="42">
        <f t="shared" si="2274"/>
        <v>0</v>
      </c>
      <c r="X276" s="42">
        <f t="shared" si="2274"/>
        <v>0</v>
      </c>
      <c r="Y276" s="42">
        <f t="shared" si="2274"/>
        <v>0</v>
      </c>
      <c r="Z276" s="42">
        <f t="shared" ref="Z276" si="2275">IF(Z274&gt;0.1,Y276,0)</f>
        <v>0</v>
      </c>
      <c r="AA276" s="42">
        <f t="shared" ref="AA276" si="2276">IF(AA274&gt;0.1,Z276,0)</f>
        <v>0</v>
      </c>
      <c r="AB276" s="42">
        <f t="shared" ref="AB276" si="2277">IF(AB274&gt;0.1,AA276,0)</f>
        <v>0</v>
      </c>
      <c r="AC276" s="42">
        <f t="shared" ref="AC276" si="2278">IF(AC274&gt;0.1,AB276,0)</f>
        <v>0</v>
      </c>
      <c r="AD276" s="42">
        <f t="shared" ref="AD276" si="2279">IF(AD274&gt;0.1,AC276,0)</f>
        <v>0</v>
      </c>
      <c r="AE276" s="42">
        <f t="shared" ref="AE276" si="2280">IF(AE274&gt;0.1,AD276,0)</f>
        <v>0</v>
      </c>
      <c r="AF276" s="42">
        <f t="shared" ref="AF276" si="2281">IF(AF274&gt;0.1,AE276,0)</f>
        <v>0</v>
      </c>
      <c r="AG276" s="42">
        <f t="shared" ref="AG276" si="2282">IF(AG274&gt;0.1,AF276,0)</f>
        <v>0</v>
      </c>
      <c r="AH276" s="42">
        <f t="shared" ref="AH276" si="2283">IF(AH274&gt;0.1,AG276,0)</f>
        <v>0</v>
      </c>
      <c r="AI276" s="42">
        <f t="shared" ref="AI276" si="2284">IF(AI274&gt;0.1,AH276,0)</f>
        <v>0</v>
      </c>
      <c r="AJ276" s="42">
        <f t="shared" ref="AJ276" si="2285">IF(AJ274&gt;0.1,AI276,0)</f>
        <v>0</v>
      </c>
      <c r="AK276" s="42">
        <f t="shared" ref="AK276" si="2286">IF(AK274&gt;0.1,AJ276,0)</f>
        <v>0</v>
      </c>
      <c r="AL276" s="42">
        <f t="shared" ref="AL276" si="2287">IF(AL274&gt;0.1,AK276,0)</f>
        <v>0</v>
      </c>
      <c r="AM276" s="42">
        <f t="shared" ref="AM276" si="2288">IF(AM274&gt;0.1,AL276,0)</f>
        <v>0</v>
      </c>
      <c r="AN276" s="42">
        <f t="shared" ref="AN276:AP276" si="2289">IF(AN274&gt;0.1,AM276,0)</f>
        <v>0</v>
      </c>
      <c r="AO276" s="42">
        <f>IF(AO274&gt;0.1,AO274/$B$9,0)</f>
        <v>0</v>
      </c>
      <c r="AP276" s="42">
        <f t="shared" si="2289"/>
        <v>0</v>
      </c>
      <c r="AQ276" s="42">
        <f t="shared" ref="AQ276" si="2290">IF(AQ274&gt;0.1,AP276,0)</f>
        <v>0</v>
      </c>
      <c r="AR276" s="42">
        <f t="shared" ref="AR276" si="2291">IF(AR274&gt;0.1,AQ276,0)</f>
        <v>0</v>
      </c>
      <c r="AS276" s="42">
        <f t="shared" ref="AS276" si="2292">IF(AS274&gt;0.1,AR276,0)</f>
        <v>0</v>
      </c>
      <c r="AT276" s="42">
        <f t="shared" ref="AT276" si="2293">IF(AT274&gt;0.1,AS276,0)</f>
        <v>0</v>
      </c>
      <c r="AU276" s="42">
        <f t="shared" ref="AU276" si="2294">IF(AU274&gt;0.1,AT276,0)</f>
        <v>0</v>
      </c>
      <c r="AV276" s="42">
        <f t="shared" ref="AV276" si="2295">IF(AV274&gt;0.1,AU276,0)</f>
        <v>0</v>
      </c>
      <c r="AW276" s="42">
        <f t="shared" ref="AW276" si="2296">IF(AW274&gt;0.1,AV276,0)</f>
        <v>0</v>
      </c>
      <c r="AX276" s="42">
        <f t="shared" ref="AX276" si="2297">IF(AX274&gt;0.1,AW276,0)</f>
        <v>0</v>
      </c>
      <c r="AY276" s="42">
        <f t="shared" ref="AY276" si="2298">IF(AY274&gt;0.1,AX276,0)</f>
        <v>0</v>
      </c>
      <c r="AZ276" s="42">
        <f t="shared" ref="AZ276" si="2299">IF(AZ274&gt;0.1,AY276,0)</f>
        <v>0</v>
      </c>
      <c r="BA276" s="42">
        <f t="shared" ref="BA276" si="2300">IF(BA274&gt;0.1,AZ276,0)</f>
        <v>0</v>
      </c>
      <c r="BB276" s="42">
        <f t="shared" ref="BB276" si="2301">IF(BB274&gt;0.1,BA276,0)</f>
        <v>0</v>
      </c>
      <c r="BC276" s="42">
        <f t="shared" ref="BC276" si="2302">IF(BC274&gt;0.1,BB276,0)</f>
        <v>0</v>
      </c>
      <c r="BD276" s="42">
        <f t="shared" ref="BD276" si="2303">IF(BD274&gt;0.1,BC276,0)</f>
        <v>0</v>
      </c>
      <c r="BE276" s="42">
        <f t="shared" ref="BE276" si="2304">IF(BE274&gt;0.1,BD276,0)</f>
        <v>0</v>
      </c>
      <c r="BF276" s="42">
        <f t="shared" ref="BF276" si="2305">IF(BF274&gt;0.1,BE276,0)</f>
        <v>0</v>
      </c>
      <c r="BG276" s="42">
        <f t="shared" ref="BG276" si="2306">IF(BG274&gt;0.1,BF276,0)</f>
        <v>0</v>
      </c>
      <c r="BH276" s="42">
        <f t="shared" ref="BH276" si="2307">IF(BH274&gt;0.1,BG276,0)</f>
        <v>0</v>
      </c>
      <c r="BI276" s="42">
        <f t="shared" ref="BI276" si="2308">IF(BI274&gt;0.1,BH276,0)</f>
        <v>0</v>
      </c>
      <c r="BJ276" s="42">
        <f t="shared" ref="BJ276" si="2309">IF(BJ274&gt;0.1,BI276,0)</f>
        <v>0</v>
      </c>
      <c r="BK276" s="42">
        <f t="shared" ref="BK276" si="2310">IF(BK274&gt;0.1,BJ276,0)</f>
        <v>0</v>
      </c>
      <c r="BL276" s="42">
        <f t="shared" ref="BL276" si="2311">IF(BL274&gt;0.1,BK276,0)</f>
        <v>0</v>
      </c>
      <c r="BM276" s="42">
        <f t="shared" ref="BM276:BO276" si="2312">IF(BM274&gt;0.1,BL276,0)</f>
        <v>0</v>
      </c>
      <c r="BN276" s="42">
        <f>IF(BN274&gt;0.1,BN274/$B$9,0)</f>
        <v>0</v>
      </c>
      <c r="BO276" s="42">
        <f t="shared" si="2312"/>
        <v>0</v>
      </c>
      <c r="BP276" s="42">
        <f t="shared" ref="BP276" si="2313">IF(BP274&gt;0.1,BO276,0)</f>
        <v>0</v>
      </c>
      <c r="BQ276" s="42">
        <f t="shared" ref="BQ276" si="2314">IF(BQ274&gt;0.1,BP276,0)</f>
        <v>0</v>
      </c>
      <c r="BR276" s="42">
        <f t="shared" ref="BR276" si="2315">IF(BR274&gt;0.1,BQ276,0)</f>
        <v>0</v>
      </c>
      <c r="BS276" s="42">
        <f t="shared" ref="BS276" si="2316">IF(BS274&gt;0.1,BR276,0)</f>
        <v>0</v>
      </c>
      <c r="BT276" s="42">
        <f t="shared" ref="BT276" si="2317">IF(BT274&gt;0.1,BS276,0)</f>
        <v>0</v>
      </c>
      <c r="BU276" s="42">
        <f t="shared" ref="BU276" si="2318">IF(BU274&gt;0.1,BT276,0)</f>
        <v>0</v>
      </c>
      <c r="BV276" s="42">
        <f t="shared" ref="BV276" si="2319">IF(BV274&gt;0.1,BU276,0)</f>
        <v>0</v>
      </c>
      <c r="BW276" s="42">
        <f t="shared" ref="BW276" si="2320">IF(BW274&gt;0.1,BV276,0)</f>
        <v>0</v>
      </c>
      <c r="BX276" s="42">
        <f t="shared" ref="BX276" si="2321">IF(BX274&gt;0.1,BW276,0)</f>
        <v>0</v>
      </c>
      <c r="BY276" s="42">
        <f t="shared" ref="BY276" si="2322">IF(BY274&gt;0.1,BX276,0)</f>
        <v>0</v>
      </c>
      <c r="BZ276" s="42">
        <f t="shared" ref="BZ276" si="2323">IF(BZ274&gt;0.1,BY276,0)</f>
        <v>0</v>
      </c>
      <c r="CA276" s="42">
        <f t="shared" ref="CA276" si="2324">IF(CA274&gt;0.1,BZ276,0)</f>
        <v>0</v>
      </c>
      <c r="CB276" s="42">
        <f t="shared" ref="CB276" si="2325">IF(CB274&gt;0.1,CA276,0)</f>
        <v>0</v>
      </c>
      <c r="CC276" s="42">
        <f t="shared" ref="CC276" si="2326">IF(CC274&gt;0.1,CB276,0)</f>
        <v>0</v>
      </c>
      <c r="CD276" s="42">
        <f t="shared" ref="CD276" si="2327">IF(CD274&gt;0.1,CC276,0)</f>
        <v>0</v>
      </c>
      <c r="CE276" s="42">
        <f t="shared" ref="CE276" si="2328">IF(CE274&gt;0.1,CD276,0)</f>
        <v>0</v>
      </c>
      <c r="CF276" s="42">
        <f t="shared" ref="CF276" si="2329">IF(CF274&gt;0.1,CE276,0)</f>
        <v>0</v>
      </c>
      <c r="CG276" s="42">
        <f t="shared" ref="CG276" si="2330">IF(CG274&gt;0.1,CF276,0)</f>
        <v>0</v>
      </c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</row>
    <row r="277" spans="1:115" s="2" customFormat="1" ht="15">
      <c r="A277" s="9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</row>
    <row r="278" spans="1:115" s="2" customFormat="1" ht="15">
      <c r="A278" s="9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</row>
    <row r="279" spans="1:115" s="2" customFormat="1" ht="15">
      <c r="A279" s="9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</row>
    <row r="280" spans="1:115" s="2" customFormat="1" ht="1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</row>
    <row r="281" spans="1:115" s="2" customFormat="1">
      <c r="AN281" s="391"/>
      <c r="AO281" s="391"/>
      <c r="AP281" s="391"/>
      <c r="AQ281" s="391"/>
      <c r="AR281" s="391"/>
      <c r="AS281" s="391"/>
      <c r="AT281" s="391"/>
      <c r="AU281" s="391"/>
      <c r="AV281" s="391"/>
      <c r="AW281" s="391"/>
      <c r="AX281" s="391"/>
      <c r="AY281" s="391"/>
      <c r="AZ281" s="391"/>
      <c r="BA281" s="391"/>
      <c r="BB281" s="391"/>
      <c r="BC281" s="391"/>
      <c r="BD281" s="391"/>
      <c r="BE281" s="391"/>
      <c r="BF281" s="391"/>
      <c r="BG281" s="391"/>
      <c r="BH281" s="391"/>
      <c r="BI281" s="391"/>
      <c r="BJ281" s="391"/>
      <c r="BK281" s="391"/>
      <c r="BL281" s="391"/>
      <c r="BM281" s="391"/>
      <c r="BN281" s="391"/>
      <c r="BO281" s="391"/>
      <c r="BP281" s="391"/>
      <c r="BQ281" s="391"/>
      <c r="BR281" s="391"/>
      <c r="BS281" s="391"/>
      <c r="BT281" s="391"/>
      <c r="BU281" s="391"/>
      <c r="BV281" s="391"/>
      <c r="BW281" s="391"/>
      <c r="BX281" s="391"/>
      <c r="BY281" s="391"/>
      <c r="BZ281" s="391"/>
      <c r="CA281" s="391"/>
      <c r="CB281" s="391"/>
    </row>
    <row r="282" spans="1:115" s="2" customFormat="1">
      <c r="A282" s="4" t="s">
        <v>97</v>
      </c>
      <c r="J282" s="392">
        <f t="shared" ref="J282:AO282" si="2331">SUM(J27,J32,J37,J42,J47,J50,J53,J56,J59,J62,J65,J68,J71,J74,J77,J80,J83,J86,J89,J92,J95,J98,J101,J104,J107,J110,J113,J116,J119,J122,J125,J128,J131,J134,J137,J140,J143,J146,J149,J152,J155,J158,J161,J164,J167,J170,J173,J176,J179,J182,J185,J188,J191,J194,J197,J200,J203,J206,J209,J212,J215,J218,J221,J224,J227,J230,J233,J236,J239,J242,J245,J248,J251,J254,J257,J260,J263,J266,J269,J276,J279)</f>
        <v>0.75333333333333341</v>
      </c>
      <c r="K282" s="392">
        <f t="shared" si="2331"/>
        <v>7.0092653333333335</v>
      </c>
      <c r="L282" s="392">
        <f t="shared" si="2331"/>
        <v>15.265671653333333</v>
      </c>
      <c r="M282" s="392">
        <f t="shared" si="2331"/>
        <v>24.471934042133334</v>
      </c>
      <c r="N282" s="392">
        <f t="shared" si="2331"/>
        <v>34.243770771893331</v>
      </c>
      <c r="O282" s="392">
        <f t="shared" si="2331"/>
        <v>42.934358800814934</v>
      </c>
      <c r="P282" s="392">
        <f t="shared" si="2331"/>
        <v>52.292993737382623</v>
      </c>
      <c r="Q282" s="392">
        <f t="shared" si="2331"/>
        <v>62.49148456903999</v>
      </c>
      <c r="R282" s="392">
        <f t="shared" si="2331"/>
        <v>72.815834591930354</v>
      </c>
      <c r="S282" s="392">
        <f t="shared" si="2331"/>
        <v>81.354850667574681</v>
      </c>
      <c r="T282" s="392">
        <f t="shared" si="2331"/>
        <v>89.251984118068719</v>
      </c>
      <c r="U282" s="392">
        <f t="shared" si="2331"/>
        <v>97.555403532769333</v>
      </c>
      <c r="V282" s="392">
        <f t="shared" si="2331"/>
        <v>105.94034188279312</v>
      </c>
      <c r="W282" s="392">
        <f t="shared" si="2331"/>
        <v>114.76601623928516</v>
      </c>
      <c r="X282" s="392">
        <f t="shared" si="2331"/>
        <v>122.85187006458531</v>
      </c>
      <c r="Y282" s="392">
        <f t="shared" si="2331"/>
        <v>128.26790746957391</v>
      </c>
      <c r="Z282" s="392">
        <f t="shared" si="2331"/>
        <v>127.48106219960789</v>
      </c>
      <c r="AA282" s="392">
        <f t="shared" si="2331"/>
        <v>125.73661862370416</v>
      </c>
      <c r="AB282" s="392">
        <f t="shared" si="2331"/>
        <v>123.17255823388238</v>
      </c>
      <c r="AC282" s="392">
        <f t="shared" si="2331"/>
        <v>120.52375117182463</v>
      </c>
      <c r="AD282" s="392">
        <f t="shared" si="2331"/>
        <v>120.44422830259759</v>
      </c>
      <c r="AE282" s="392">
        <f t="shared" si="2331"/>
        <v>120.07096867477141</v>
      </c>
      <c r="AF282" s="392">
        <f t="shared" si="2331"/>
        <v>119.14062596941544</v>
      </c>
      <c r="AG282" s="392">
        <f t="shared" si="2331"/>
        <v>118.37491365296525</v>
      </c>
      <c r="AH282" s="392">
        <f t="shared" si="2331"/>
        <v>119.80016633781996</v>
      </c>
      <c r="AI282" s="392">
        <f t="shared" si="2331"/>
        <v>122.17596075599924</v>
      </c>
      <c r="AJ282" s="392">
        <f t="shared" si="2331"/>
        <v>124.46248897496905</v>
      </c>
      <c r="AK282" s="392">
        <f t="shared" si="2331"/>
        <v>126.65171234773689</v>
      </c>
      <c r="AL282" s="392">
        <f t="shared" si="2331"/>
        <v>128.49561466808075</v>
      </c>
      <c r="AM282" s="392">
        <f t="shared" si="2331"/>
        <v>131.29272905315321</v>
      </c>
      <c r="AN282" s="392">
        <f t="shared" si="2331"/>
        <v>136.22398588941132</v>
      </c>
      <c r="AO282" s="392">
        <f t="shared" si="2331"/>
        <v>142.07753928544898</v>
      </c>
      <c r="AP282" s="392">
        <f t="shared" ref="AP282:BU282" si="2332">SUM(AP27,AP32,AP37,AP42,AP47,AP50,AP53,AP56,AP59,AP62,AP65,AP68,AP71,AP74,AP77,AP80,AP83,AP86,AP89,AP92,AP95,AP98,AP101,AP104,AP107,AP110,AP113,AP116,AP119,AP122,AP125,AP128,AP131,AP134,AP137,AP140,AP143,AP146,AP149,AP152,AP155,AP158,AP161,AP164,AP167,AP170,AP173,AP176,AP179,AP182,AP185,AP188,AP191,AP194,AP197,AP200,AP203,AP206,AP209,AP212,AP215,AP218,AP221,AP224,AP227,AP230,AP233,AP236,AP239,AP242,AP245,AP248,AP251,AP254,AP257,AP260,AP263,AP266,AP269,AP276,AP279)</f>
        <v>147.1146694699458</v>
      </c>
      <c r="AQ282" s="392">
        <f t="shared" si="2332"/>
        <v>152.25254225813251</v>
      </c>
      <c r="AR282" s="392">
        <f t="shared" si="2332"/>
        <v>157.1451888733385</v>
      </c>
      <c r="AS282" s="392">
        <f t="shared" si="2332"/>
        <v>160.79011352221033</v>
      </c>
      <c r="AT282" s="392">
        <f t="shared" si="2332"/>
        <v>164.30584781820656</v>
      </c>
      <c r="AU282" s="392">
        <f t="shared" si="2332"/>
        <v>167.78883148873763</v>
      </c>
      <c r="AV282" s="392">
        <f t="shared" si="2332"/>
        <v>171.23634821506658</v>
      </c>
      <c r="AW282" s="392">
        <f t="shared" si="2332"/>
        <v>174.53835697599209</v>
      </c>
      <c r="AX282" s="392">
        <f t="shared" si="2332"/>
        <v>177.79703217917179</v>
      </c>
      <c r="AY282" s="392">
        <f t="shared" si="2332"/>
        <v>181.00931967879151</v>
      </c>
      <c r="AZ282" s="392">
        <f t="shared" si="2332"/>
        <v>184.51343779195574</v>
      </c>
      <c r="BA282" s="392">
        <f t="shared" si="2332"/>
        <v>188.20370654779489</v>
      </c>
      <c r="BB282" s="392">
        <f t="shared" si="2332"/>
        <v>191.96778067875078</v>
      </c>
      <c r="BC282" s="392">
        <f t="shared" si="2332"/>
        <v>195.80713629232577</v>
      </c>
      <c r="BD282" s="392">
        <f t="shared" si="2332"/>
        <v>199.72327901817229</v>
      </c>
      <c r="BE282" s="392">
        <f t="shared" si="2332"/>
        <v>203.71774459853572</v>
      </c>
      <c r="BF282" s="392">
        <f t="shared" si="2332"/>
        <v>207.79209949050642</v>
      </c>
      <c r="BG282" s="392">
        <f t="shared" si="2332"/>
        <v>211.94794148031653</v>
      </c>
      <c r="BH282" s="392">
        <f t="shared" si="2332"/>
        <v>216.18690030992286</v>
      </c>
      <c r="BI282" s="392">
        <f t="shared" si="2332"/>
        <v>220.51063831612137</v>
      </c>
      <c r="BJ282" s="392">
        <f t="shared" si="2332"/>
        <v>224.92085108244379</v>
      </c>
      <c r="BK282" s="392">
        <f t="shared" si="2332"/>
        <v>229.41926810409271</v>
      </c>
      <c r="BL282" s="392">
        <f t="shared" si="2332"/>
        <v>234.00765346617453</v>
      </c>
      <c r="BM282" s="392">
        <f t="shared" si="2332"/>
        <v>238.68780653549803</v>
      </c>
      <c r="BN282" s="392">
        <f t="shared" si="2332"/>
        <v>243.46156266620798</v>
      </c>
      <c r="BO282" s="392">
        <f t="shared" si="2332"/>
        <v>248.33079391953214</v>
      </c>
      <c r="BP282" s="392">
        <f t="shared" si="2332"/>
        <v>253.29740979792277</v>
      </c>
      <c r="BQ282" s="392">
        <f t="shared" si="2332"/>
        <v>258.36335799388121</v>
      </c>
      <c r="BR282" s="392">
        <f t="shared" si="2332"/>
        <v>263.53062515375882</v>
      </c>
      <c r="BS282" s="392">
        <f t="shared" si="2332"/>
        <v>268.80123765683396</v>
      </c>
      <c r="BT282" s="392">
        <f t="shared" si="2332"/>
        <v>274.17726240997064</v>
      </c>
      <c r="BU282" s="392">
        <f t="shared" si="2332"/>
        <v>279.66080765817009</v>
      </c>
      <c r="BV282" s="392">
        <f t="shared" ref="BV282:CF282" si="2333">SUM(BV27,BV32,BV37,BV42,BV47,BV50,BV53,BV56,BV59,BV62,BV65,BV68,BV71,BV74,BV77,BV80,BV83,BV86,BV89,BV92,BV95,BV98,BV101,BV104,BV107,BV110,BV113,BV116,BV119,BV122,BV125,BV128,BV131,BV134,BV137,BV140,BV143,BV146,BV149,BV152,BV155,BV158,BV161,BV164,BV167,BV170,BV173,BV176,BV179,BV182,BV185,BV188,BV191,BV194,BV197,BV200,BV203,BV206,BV209,BV212,BV215,BV218,BV221,BV224,BV227,BV230,BV233,BV236,BV239,BV242,BV245,BV248,BV251,BV254,BV257,BV260,BV263,BV266,BV269,BV276,BV279)</f>
        <v>285.25402381133352</v>
      </c>
      <c r="BW282" s="392">
        <f t="shared" si="2333"/>
        <v>290.95910428756014</v>
      </c>
      <c r="BX282" s="392">
        <f t="shared" si="2333"/>
        <v>296.77828637331146</v>
      </c>
      <c r="BY282" s="392">
        <f t="shared" si="2333"/>
        <v>302.71385210077767</v>
      </c>
      <c r="BZ282" s="392">
        <f t="shared" si="2333"/>
        <v>308.76812914279327</v>
      </c>
      <c r="CA282" s="392">
        <f t="shared" si="2333"/>
        <v>314.94349172564904</v>
      </c>
      <c r="CB282" s="392">
        <f t="shared" si="2333"/>
        <v>321.24236156016207</v>
      </c>
      <c r="CC282" s="392">
        <f t="shared" si="2333"/>
        <v>327.66720879136523</v>
      </c>
      <c r="CD282" s="392">
        <f t="shared" si="2333"/>
        <v>334.22055296719253</v>
      </c>
      <c r="CE282" s="392">
        <f t="shared" si="2333"/>
        <v>340.90496402653633</v>
      </c>
      <c r="CF282" s="392">
        <f t="shared" si="2333"/>
        <v>347.72306330706715</v>
      </c>
      <c r="CG282" s="392">
        <f>SUM(CG27,CG32,CG37,CG42,CG47,CG50,CG53,CG56,CG59,CG62,CG65,CG68,CG71,CG74,CG77,CG80,CG83,CG86,CG89,CG92,CG95,CG98,CG101,CG104,CG107,CG110,CG113,CG116,CG119,CG122,CG125,CG128,CG131,CG134,CG137,CG140,CG143,CG146,CG149,CG152,CG155,CG158,CG161,CG164,CG167,CG170,CG173,CG176,CG179,CG182,CG185,CG188,CG191,CG194,CG197,CG200,CG203,CG206,CG209,CG212,CG215,CG218,CG221,CG224,CG227,CG230,CG233,CG236,CG239,CG242,CG245,CG248,CG251,CG254,CG257,CG260,CG263,CG266,CG269,CG276,CG279+CG272)</f>
        <v>354.67752457320853</v>
      </c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</row>
    <row r="283" spans="1:115" s="2" customFormat="1">
      <c r="A283" s="9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</row>
    <row r="284" spans="1:115" s="2" customFormat="1">
      <c r="A284" s="9" t="s">
        <v>98</v>
      </c>
      <c r="J284" s="38">
        <f t="shared" ref="J284:AO284" si="2334">(SUM(J25,J30,J35,J40,J45,J48,J51,J54,J57,J60,J63,J66,J69,J72,J75,J78,J81,J84,J87,J90,J93,J96,J99,J102,J105,J108,J111,J114,J117,J120,J123,J126,J129,J132,J135,J138,J141,J144,J147,J150,J153,J156,J159,J162,J165,J168,J171,J174,J177,J180,J183,J186,J189,J192,J195,J198,J201,J204,J207,J210,J213,J216,J219,J222,J225,J228,J231,J234,J237,J240,J243,J246,J249,J252,J255,J258,J261,J264,J267,J274,J277)+SUM(J26,J31,J36,J41,J46,J49,J52,J55,J58,J61,J64,J67,J70,J73,J76,J79,J82,J85,J88,J91,J94,J97,J100,J103,J106,J109,J112,J115,J118,J121,J124,J127,J130,J133,J136,J139,J142,J145,J148,J151,J154,J157,J160,J163,J166,J169,J172,J175,J178,J181,J184,J187,J190,J193,J196,J199,J202,J205,J208,J211,J214,J217,J220,J223,J226,J229,J232,J235,J238,J241,J244,J247,J250,J253,J256,J259,J262,J265,J268,J275,J278))/2</f>
        <v>10.923333333333334</v>
      </c>
      <c r="K284" s="38">
        <f t="shared" si="2334"/>
        <v>100.88101400000001</v>
      </c>
      <c r="L284" s="38">
        <f t="shared" si="2334"/>
        <v>213.58964030666669</v>
      </c>
      <c r="M284" s="38">
        <f t="shared" si="2334"/>
        <v>331.81477329093332</v>
      </c>
      <c r="N284" s="38">
        <f t="shared" si="2334"/>
        <v>449.03447183031994</v>
      </c>
      <c r="O284" s="38">
        <f t="shared" si="2334"/>
        <v>540.80422747778994</v>
      </c>
      <c r="P284" s="38">
        <f t="shared" si="2334"/>
        <v>633.57007525720644</v>
      </c>
      <c r="Q284" s="38">
        <f t="shared" si="2334"/>
        <v>729.15519857885556</v>
      </c>
      <c r="R284" s="38">
        <f t="shared" si="2334"/>
        <v>816.36678934172596</v>
      </c>
      <c r="S284" s="38">
        <f t="shared" si="2334"/>
        <v>867.36668784663823</v>
      </c>
      <c r="T284" s="38">
        <f t="shared" si="2334"/>
        <v>900.52027221122705</v>
      </c>
      <c r="U284" s="38">
        <f t="shared" si="2334"/>
        <v>931.66786960631703</v>
      </c>
      <c r="V284" s="38">
        <f t="shared" si="2334"/>
        <v>955.69407214889247</v>
      </c>
      <c r="W284" s="38">
        <f t="shared" si="2334"/>
        <v>977.72600843523401</v>
      </c>
      <c r="X284" s="38">
        <f t="shared" si="2334"/>
        <v>980.20487266280099</v>
      </c>
      <c r="Y284" s="38">
        <f t="shared" si="2334"/>
        <v>947.18554497055038</v>
      </c>
      <c r="Z284" s="38">
        <f t="shared" si="2334"/>
        <v>901.34736108646939</v>
      </c>
      <c r="AA284" s="38">
        <f t="shared" si="2334"/>
        <v>872.41796183625763</v>
      </c>
      <c r="AB284" s="38">
        <f t="shared" si="2334"/>
        <v>847.59640339213752</v>
      </c>
      <c r="AC284" s="38">
        <f t="shared" si="2334"/>
        <v>832.59369370481772</v>
      </c>
      <c r="AD284" s="38">
        <f t="shared" si="2334"/>
        <v>841.27568136302511</v>
      </c>
      <c r="AE284" s="38">
        <f t="shared" si="2334"/>
        <v>855.7987125054633</v>
      </c>
      <c r="AF284" s="38">
        <f t="shared" si="2334"/>
        <v>875.21513707789086</v>
      </c>
      <c r="AG284" s="38">
        <f t="shared" si="2334"/>
        <v>899.83693286330333</v>
      </c>
      <c r="AH284" s="38">
        <f t="shared" si="2334"/>
        <v>930.21342427539616</v>
      </c>
      <c r="AI284" s="38">
        <f t="shared" si="2334"/>
        <v>963.31927875858628</v>
      </c>
      <c r="AJ284" s="38">
        <f t="shared" si="2334"/>
        <v>998.84926839815807</v>
      </c>
      <c r="AK284" s="38">
        <f t="shared" si="2334"/>
        <v>1031.9045935786796</v>
      </c>
      <c r="AL284" s="38">
        <f t="shared" si="2334"/>
        <v>1064.3745802233093</v>
      </c>
      <c r="AM284" s="38">
        <f t="shared" si="2334"/>
        <v>1097.7249315182812</v>
      </c>
      <c r="AN284" s="38">
        <f t="shared" si="2334"/>
        <v>1130.4759876656997</v>
      </c>
      <c r="AO284" s="38">
        <f t="shared" si="2334"/>
        <v>1161.1648269693446</v>
      </c>
      <c r="AP284" s="38">
        <f t="shared" ref="AP284:BU284" si="2335">(SUM(AP25,AP30,AP35,AP40,AP45,AP48,AP51,AP54,AP57,AP60,AP63,AP66,AP69,AP72,AP75,AP78,AP81,AP84,AP87,AP90,AP93,AP96,AP99,AP102,AP105,AP108,AP111,AP114,AP117,AP120,AP123,AP126,AP129,AP132,AP135,AP138,AP141,AP144,AP147,AP150,AP153,AP156,AP159,AP162,AP165,AP168,AP171,AP174,AP177,AP180,AP183,AP186,AP189,AP192,AP195,AP198,AP201,AP204,AP207,AP210,AP213,AP216,AP219,AP222,AP225,AP228,AP231,AP234,AP237,AP240,AP243,AP246,AP249,AP252,AP255,AP258,AP261,AP264,AP267,AP274,AP277)+SUM(AP26,AP31,AP36,AP41,AP46,AP49,AP52,AP55,AP58,AP61,AP64,AP67,AP70,AP73,AP76,AP79,AP82,AP85,AP88,AP91,AP94,AP97,AP100,AP103,AP106,AP109,AP112,AP115,AP118,AP121,AP124,AP127,AP130,AP133,AP136,AP139,AP142,AP145,AP148,AP151,AP154,AP157,AP160,AP163,AP166,AP169,AP172,AP175,AP178,AP181,AP184,AP187,AP190,AP193,AP196,AP199,AP202,AP205,AP208,AP211,AP214,AP217,AP220,AP223,AP226,AP229,AP232,AP235,AP238,AP241,AP244,AP247,AP250,AP253,AP256,AP259,AP262,AP265,AP268,AP275,AP278))/2</f>
        <v>1189.8051165205434</v>
      </c>
      <c r="AQ284" s="38">
        <f t="shared" si="2335"/>
        <v>1216.8226324639784</v>
      </c>
      <c r="AR284" s="38">
        <f t="shared" si="2335"/>
        <v>1242.3589111418667</v>
      </c>
      <c r="AS284" s="38">
        <f t="shared" si="2335"/>
        <v>1267.2311070725882</v>
      </c>
      <c r="AT284" s="38">
        <f t="shared" si="2335"/>
        <v>1292.1997704734458</v>
      </c>
      <c r="AU284" s="38">
        <f t="shared" si="2335"/>
        <v>1317.4194077724612</v>
      </c>
      <c r="AV284" s="38">
        <f t="shared" si="2335"/>
        <v>1342.9991344120963</v>
      </c>
      <c r="AW284" s="38">
        <f t="shared" si="2335"/>
        <v>1369.105944637935</v>
      </c>
      <c r="AX284" s="38">
        <f t="shared" si="2335"/>
        <v>1395.9122961381481</v>
      </c>
      <c r="AY284" s="38">
        <f t="shared" si="2335"/>
        <v>1423.5426472085178</v>
      </c>
      <c r="AZ284" s="38">
        <f t="shared" si="2335"/>
        <v>1451.9554660124822</v>
      </c>
      <c r="BA284" s="38">
        <f t="shared" si="2335"/>
        <v>1480.994575332732</v>
      </c>
      <c r="BB284" s="38">
        <f t="shared" si="2335"/>
        <v>1510.6144668393868</v>
      </c>
      <c r="BC284" s="38">
        <f t="shared" si="2335"/>
        <v>1540.8267561761743</v>
      </c>
      <c r="BD284" s="38">
        <f t="shared" si="2335"/>
        <v>1571.6432912996979</v>
      </c>
      <c r="BE284" s="38">
        <f t="shared" si="2335"/>
        <v>1603.0761571256917</v>
      </c>
      <c r="BF284" s="38">
        <f t="shared" si="2335"/>
        <v>1635.1376802682055</v>
      </c>
      <c r="BG284" s="38">
        <f t="shared" si="2335"/>
        <v>1667.8404338735695</v>
      </c>
      <c r="BH284" s="38">
        <f t="shared" si="2335"/>
        <v>1701.1972425510412</v>
      </c>
      <c r="BI284" s="38">
        <f t="shared" si="2335"/>
        <v>1735.2211874020618</v>
      </c>
      <c r="BJ284" s="38">
        <f t="shared" si="2335"/>
        <v>1769.9256111501031</v>
      </c>
      <c r="BK284" s="38">
        <f t="shared" si="2335"/>
        <v>1805.3241233731051</v>
      </c>
      <c r="BL284" s="38">
        <f t="shared" si="2335"/>
        <v>1841.4306058405673</v>
      </c>
      <c r="BM284" s="38">
        <f t="shared" si="2335"/>
        <v>1878.2592179573785</v>
      </c>
      <c r="BN284" s="38">
        <f t="shared" si="2335"/>
        <v>1915.8244023165262</v>
      </c>
      <c r="BO284" s="38">
        <f t="shared" si="2335"/>
        <v>1954.1408903628567</v>
      </c>
      <c r="BP284" s="38">
        <f t="shared" si="2335"/>
        <v>1993.2237081701137</v>
      </c>
      <c r="BQ284" s="38">
        <f t="shared" si="2335"/>
        <v>2033.088182333516</v>
      </c>
      <c r="BR284" s="38">
        <f t="shared" si="2335"/>
        <v>2073.7499459801866</v>
      </c>
      <c r="BS284" s="38">
        <f t="shared" si="2335"/>
        <v>2115.22494489979</v>
      </c>
      <c r="BT284" s="38">
        <f t="shared" si="2335"/>
        <v>2157.5294437977859</v>
      </c>
      <c r="BU284" s="38">
        <f t="shared" si="2335"/>
        <v>2200.6800326737416</v>
      </c>
      <c r="BV284" s="38">
        <f t="shared" ref="BV284:CF284" si="2336">(SUM(BV25,BV30,BV35,BV40,BV45,BV48,BV51,BV54,BV57,BV60,BV63,BV66,BV69,BV72,BV75,BV78,BV81,BV84,BV87,BV90,BV93,BV96,BV99,BV102,BV105,BV108,BV111,BV114,BV117,BV120,BV123,BV126,BV129,BV132,BV135,BV138,BV141,BV144,BV147,BV150,BV153,BV156,BV159,BV162,BV165,BV168,BV171,BV174,BV177,BV180,BV183,BV186,BV189,BV192,BV195,BV198,BV201,BV204,BV207,BV210,BV213,BV216,BV219,BV222,BV225,BV228,BV231,BV234,BV237,BV240,BV243,BV246,BV249,BV252,BV255,BV258,BV261,BV264,BV267,BV274,BV277)+SUM(BV26,BV31,BV36,BV41,BV46,BV49,BV52,BV55,BV58,BV61,BV64,BV67,BV70,BV73,BV76,BV79,BV82,BV85,BV88,BV91,BV94,BV97,BV100,BV103,BV106,BV109,BV112,BV115,BV118,BV121,BV124,BV127,BV130,BV133,BV136,BV139,BV142,BV145,BV148,BV151,BV154,BV157,BV160,BV163,BV166,BV169,BV172,BV175,BV178,BV181,BV184,BV187,BV190,BV193,BV196,BV199,BV202,BV205,BV208,BV211,BV214,BV217,BV220,BV223,BV226,BV229,BV232,BV235,BV238,BV241,BV244,BV247,BV250,BV253,BV256,BV259,BV262,BV265,BV268,BV275,BV278))/2</f>
        <v>2244.693633327216</v>
      </c>
      <c r="BW284" s="38">
        <f t="shared" si="2336"/>
        <v>2289.5875059937607</v>
      </c>
      <c r="BX284" s="38">
        <f t="shared" si="2336"/>
        <v>2335.3792561136356</v>
      </c>
      <c r="BY284" s="38">
        <f t="shared" si="2336"/>
        <v>2382.0868412359087</v>
      </c>
      <c r="BZ284" s="38">
        <f t="shared" si="2336"/>
        <v>2429.7285780606262</v>
      </c>
      <c r="CA284" s="38">
        <f t="shared" si="2336"/>
        <v>2478.3231496218391</v>
      </c>
      <c r="CB284" s="38">
        <f t="shared" si="2336"/>
        <v>2527.8896126142758</v>
      </c>
      <c r="CC284" s="38">
        <f t="shared" si="2336"/>
        <v>2578.4474048665616</v>
      </c>
      <c r="CD284" s="38">
        <f t="shared" si="2336"/>
        <v>2630.016352963893</v>
      </c>
      <c r="CE284" s="38">
        <f t="shared" si="2336"/>
        <v>2682.6166800231704</v>
      </c>
      <c r="CF284" s="38">
        <f t="shared" si="2336"/>
        <v>2736.2690136236333</v>
      </c>
      <c r="CG284" s="38">
        <f>(SUM(CG25,CG30,CG35,CG40,CG45,CG48,CG51,CG54,CG57,CG60,CG63,CG66,CG69,CG72,CG75,CG78,CG81,CG84,CG87,CG90,CG93,CG96,CG99,CG102,CG105,CG108,CG111,CG114,CG117,CG120,CG123,CG126,CG129,CG132,CG135,CG138,CG141,CG144,CG147,CG150,CG153,CG156,CG159,CG162,CG165,CG168,CG171,CG174,CG177,CG180,CG183,CG186,CG189,CG192,CG195,CG198,CG201,CG204,CG207,CG210,CG213,CG216,CG219,CG222,CG225,CG228,CG231,CG234,CG237,CG240,CG243,CG246,CG249,CG252,CG255,CG258,CG261,CG264,CG267,CG274,CG277,CG270)+SUM(CG26,CG31,CG36,CG41,CG46,CG49,CG52,CG55,CG58,CG61,CG64,CG67,CG70,CG73,CG76,CG79,CG82,CG85,CG88,CG91,CG94,CG97,CG100,CG103,CG106,CG109,CG112,CG115,CG118,CG121,CG124,CG127,CG130,CG133,CG136,CG139,CG142,CG145,CG148,CG151,CG154,CG157,CG160,CG163,CG166,CG169,CG172,CG175,CG178,CG181,CG184,CG187,CG190,CG193,CG196,CG199,CG202,CG205,CG208,CG211,CG214,CG217,CG220,CG223,CG226,CG229,CG232,CG235,CG238,CG241,CG244,CG247,CG250,CG253,CG256,CG259,CG262,CG265,CG268,CG275,CG278,CG271))/2</f>
        <v>2790.994393896106</v>
      </c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</row>
    <row r="285" spans="1:115" s="2" customFormat="1" ht="15">
      <c r="A285" s="9" t="s">
        <v>99</v>
      </c>
      <c r="J285" s="16">
        <f t="shared" ref="J285" si="2337">J284*$C$12</f>
        <v>0</v>
      </c>
      <c r="K285" s="16">
        <f t="shared" ref="K285:R285" si="2338">K284*$C$12</f>
        <v>0</v>
      </c>
      <c r="L285" s="16">
        <f t="shared" si="2338"/>
        <v>0</v>
      </c>
      <c r="M285" s="16">
        <f t="shared" si="2338"/>
        <v>0</v>
      </c>
      <c r="N285" s="16">
        <f t="shared" si="2338"/>
        <v>0</v>
      </c>
      <c r="O285" s="16">
        <f t="shared" si="2338"/>
        <v>0</v>
      </c>
      <c r="P285" s="16">
        <f t="shared" si="2338"/>
        <v>0</v>
      </c>
      <c r="Q285" s="16">
        <f t="shared" si="2338"/>
        <v>0</v>
      </c>
      <c r="R285" s="16">
        <f t="shared" si="2338"/>
        <v>0</v>
      </c>
      <c r="S285" s="16">
        <f t="shared" ref="S285:CA285" si="2339">S284*$C$12</f>
        <v>0</v>
      </c>
      <c r="T285" s="16">
        <f t="shared" si="2339"/>
        <v>0</v>
      </c>
      <c r="U285" s="16">
        <f t="shared" si="2339"/>
        <v>0</v>
      </c>
      <c r="V285" s="16">
        <f t="shared" si="2339"/>
        <v>0</v>
      </c>
      <c r="W285" s="16">
        <f t="shared" si="2339"/>
        <v>0</v>
      </c>
      <c r="X285" s="16">
        <f t="shared" si="2339"/>
        <v>0</v>
      </c>
      <c r="Y285" s="16">
        <f t="shared" si="2339"/>
        <v>0</v>
      </c>
      <c r="Z285" s="16">
        <f t="shared" si="2339"/>
        <v>0</v>
      </c>
      <c r="AA285" s="16">
        <f t="shared" si="2339"/>
        <v>0</v>
      </c>
      <c r="AB285" s="16">
        <f t="shared" si="2339"/>
        <v>0</v>
      </c>
      <c r="AC285" s="16">
        <f t="shared" si="2339"/>
        <v>0</v>
      </c>
      <c r="AD285" s="16">
        <f t="shared" si="2339"/>
        <v>0</v>
      </c>
      <c r="AE285" s="16">
        <f t="shared" si="2339"/>
        <v>0</v>
      </c>
      <c r="AF285" s="16">
        <f t="shared" si="2339"/>
        <v>0</v>
      </c>
      <c r="AG285" s="16">
        <f t="shared" si="2339"/>
        <v>0</v>
      </c>
      <c r="AH285" s="16">
        <f t="shared" si="2339"/>
        <v>0</v>
      </c>
      <c r="AI285" s="16">
        <f t="shared" si="2339"/>
        <v>0</v>
      </c>
      <c r="AJ285" s="16">
        <f t="shared" si="2339"/>
        <v>0</v>
      </c>
      <c r="AK285" s="16">
        <f t="shared" si="2339"/>
        <v>0</v>
      </c>
      <c r="AL285" s="16">
        <f t="shared" si="2339"/>
        <v>0</v>
      </c>
      <c r="AM285" s="16">
        <f t="shared" si="2339"/>
        <v>0</v>
      </c>
      <c r="AN285" s="16">
        <f t="shared" si="2339"/>
        <v>0</v>
      </c>
      <c r="AO285" s="16">
        <f t="shared" si="2339"/>
        <v>0</v>
      </c>
      <c r="AP285" s="16">
        <f t="shared" si="2339"/>
        <v>0</v>
      </c>
      <c r="AQ285" s="16">
        <f t="shared" si="2339"/>
        <v>0</v>
      </c>
      <c r="AR285" s="16">
        <f t="shared" si="2339"/>
        <v>0</v>
      </c>
      <c r="AS285" s="16">
        <f t="shared" si="2339"/>
        <v>0</v>
      </c>
      <c r="AT285" s="16">
        <f t="shared" si="2339"/>
        <v>0</v>
      </c>
      <c r="AU285" s="16">
        <f t="shared" si="2339"/>
        <v>0</v>
      </c>
      <c r="AV285" s="16">
        <f t="shared" si="2339"/>
        <v>0</v>
      </c>
      <c r="AW285" s="16">
        <f t="shared" si="2339"/>
        <v>0</v>
      </c>
      <c r="AX285" s="16">
        <f t="shared" si="2339"/>
        <v>0</v>
      </c>
      <c r="AY285" s="16">
        <f t="shared" si="2339"/>
        <v>0</v>
      </c>
      <c r="AZ285" s="16">
        <f t="shared" si="2339"/>
        <v>0</v>
      </c>
      <c r="BA285" s="16">
        <f t="shared" si="2339"/>
        <v>0</v>
      </c>
      <c r="BB285" s="16">
        <f t="shared" si="2339"/>
        <v>0</v>
      </c>
      <c r="BC285" s="16">
        <f t="shared" si="2339"/>
        <v>0</v>
      </c>
      <c r="BD285" s="16">
        <f t="shared" si="2339"/>
        <v>0</v>
      </c>
      <c r="BE285" s="16">
        <f t="shared" si="2339"/>
        <v>0</v>
      </c>
      <c r="BF285" s="16">
        <f t="shared" si="2339"/>
        <v>0</v>
      </c>
      <c r="BG285" s="16">
        <f t="shared" si="2339"/>
        <v>0</v>
      </c>
      <c r="BH285" s="16">
        <f t="shared" si="2339"/>
        <v>0</v>
      </c>
      <c r="BI285" s="16">
        <f t="shared" si="2339"/>
        <v>0</v>
      </c>
      <c r="BJ285" s="16">
        <f t="shared" si="2339"/>
        <v>0</v>
      </c>
      <c r="BK285" s="16">
        <f t="shared" si="2339"/>
        <v>0</v>
      </c>
      <c r="BL285" s="16">
        <f t="shared" si="2339"/>
        <v>0</v>
      </c>
      <c r="BM285" s="16">
        <f t="shared" si="2339"/>
        <v>0</v>
      </c>
      <c r="BN285" s="16">
        <f t="shared" si="2339"/>
        <v>0</v>
      </c>
      <c r="BO285" s="16">
        <f t="shared" si="2339"/>
        <v>0</v>
      </c>
      <c r="BP285" s="16">
        <f t="shared" si="2339"/>
        <v>0</v>
      </c>
      <c r="BQ285" s="16">
        <f t="shared" si="2339"/>
        <v>0</v>
      </c>
      <c r="BR285" s="16">
        <f t="shared" si="2339"/>
        <v>0</v>
      </c>
      <c r="BS285" s="16">
        <f t="shared" si="2339"/>
        <v>0</v>
      </c>
      <c r="BT285" s="16">
        <f t="shared" si="2339"/>
        <v>0</v>
      </c>
      <c r="BU285" s="16">
        <f t="shared" si="2339"/>
        <v>0</v>
      </c>
      <c r="BV285" s="16">
        <f t="shared" si="2339"/>
        <v>0</v>
      </c>
      <c r="BW285" s="16">
        <f t="shared" si="2339"/>
        <v>0</v>
      </c>
      <c r="BX285" s="16">
        <f t="shared" si="2339"/>
        <v>0</v>
      </c>
      <c r="BY285" s="16">
        <f t="shared" si="2339"/>
        <v>0</v>
      </c>
      <c r="BZ285" s="16">
        <f t="shared" si="2339"/>
        <v>0</v>
      </c>
      <c r="CA285" s="16">
        <f t="shared" si="2339"/>
        <v>0</v>
      </c>
      <c r="CB285" s="16">
        <f t="shared" ref="CB285:CG285" si="2340">CB284*$C$12</f>
        <v>0</v>
      </c>
      <c r="CC285" s="16">
        <f t="shared" si="2340"/>
        <v>0</v>
      </c>
      <c r="CD285" s="16">
        <f t="shared" si="2340"/>
        <v>0</v>
      </c>
      <c r="CE285" s="16">
        <f t="shared" si="2340"/>
        <v>0</v>
      </c>
      <c r="CF285" s="16">
        <f t="shared" si="2340"/>
        <v>0</v>
      </c>
      <c r="CG285" s="16">
        <f t="shared" si="2340"/>
        <v>0</v>
      </c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</row>
    <row r="286" spans="1:115" s="2" customFormat="1" ht="15">
      <c r="A286" s="9" t="s">
        <v>100</v>
      </c>
      <c r="J286" s="16">
        <f t="shared" ref="J286" si="2341">J284*$C$11</f>
        <v>10.923333333333334</v>
      </c>
      <c r="K286" s="16">
        <f t="shared" ref="K286:R286" si="2342">K284*$C$11</f>
        <v>100.88101400000001</v>
      </c>
      <c r="L286" s="16">
        <f t="shared" si="2342"/>
        <v>213.58964030666669</v>
      </c>
      <c r="M286" s="16">
        <f t="shared" si="2342"/>
        <v>331.81477329093332</v>
      </c>
      <c r="N286" s="16">
        <f t="shared" si="2342"/>
        <v>449.03447183031994</v>
      </c>
      <c r="O286" s="16">
        <f t="shared" si="2342"/>
        <v>540.80422747778994</v>
      </c>
      <c r="P286" s="16">
        <f t="shared" si="2342"/>
        <v>633.57007525720644</v>
      </c>
      <c r="Q286" s="16">
        <f t="shared" si="2342"/>
        <v>729.15519857885556</v>
      </c>
      <c r="R286" s="16">
        <f t="shared" si="2342"/>
        <v>816.36678934172596</v>
      </c>
      <c r="S286" s="16">
        <f t="shared" ref="S286:CA286" si="2343">S284*$C$11</f>
        <v>867.36668784663823</v>
      </c>
      <c r="T286" s="16">
        <f t="shared" si="2343"/>
        <v>900.52027221122705</v>
      </c>
      <c r="U286" s="16">
        <f t="shared" si="2343"/>
        <v>931.66786960631703</v>
      </c>
      <c r="V286" s="16">
        <f t="shared" si="2343"/>
        <v>955.69407214889247</v>
      </c>
      <c r="W286" s="16">
        <f t="shared" si="2343"/>
        <v>977.72600843523401</v>
      </c>
      <c r="X286" s="16">
        <f t="shared" si="2343"/>
        <v>980.20487266280099</v>
      </c>
      <c r="Y286" s="16">
        <f t="shared" si="2343"/>
        <v>947.18554497055038</v>
      </c>
      <c r="Z286" s="16">
        <f t="shared" si="2343"/>
        <v>901.34736108646939</v>
      </c>
      <c r="AA286" s="16">
        <f t="shared" si="2343"/>
        <v>872.41796183625763</v>
      </c>
      <c r="AB286" s="16">
        <f t="shared" si="2343"/>
        <v>847.59640339213752</v>
      </c>
      <c r="AC286" s="16">
        <f t="shared" si="2343"/>
        <v>832.59369370481772</v>
      </c>
      <c r="AD286" s="16">
        <f t="shared" si="2343"/>
        <v>841.27568136302511</v>
      </c>
      <c r="AE286" s="16">
        <f t="shared" si="2343"/>
        <v>855.7987125054633</v>
      </c>
      <c r="AF286" s="16">
        <f t="shared" si="2343"/>
        <v>875.21513707789086</v>
      </c>
      <c r="AG286" s="16">
        <f t="shared" si="2343"/>
        <v>899.83693286330333</v>
      </c>
      <c r="AH286" s="16">
        <f t="shared" si="2343"/>
        <v>930.21342427539616</v>
      </c>
      <c r="AI286" s="16">
        <f t="shared" si="2343"/>
        <v>963.31927875858628</v>
      </c>
      <c r="AJ286" s="16">
        <f t="shared" si="2343"/>
        <v>998.84926839815807</v>
      </c>
      <c r="AK286" s="16">
        <f t="shared" si="2343"/>
        <v>1031.9045935786796</v>
      </c>
      <c r="AL286" s="16">
        <f t="shared" si="2343"/>
        <v>1064.3745802233093</v>
      </c>
      <c r="AM286" s="16">
        <f t="shared" si="2343"/>
        <v>1097.7249315182812</v>
      </c>
      <c r="AN286" s="16">
        <f t="shared" si="2343"/>
        <v>1130.4759876656997</v>
      </c>
      <c r="AO286" s="16">
        <f t="shared" si="2343"/>
        <v>1161.1648269693446</v>
      </c>
      <c r="AP286" s="16">
        <f t="shared" si="2343"/>
        <v>1189.8051165205434</v>
      </c>
      <c r="AQ286" s="16">
        <f t="shared" si="2343"/>
        <v>1216.8226324639784</v>
      </c>
      <c r="AR286" s="16">
        <f t="shared" si="2343"/>
        <v>1242.3589111418667</v>
      </c>
      <c r="AS286" s="16">
        <f t="shared" si="2343"/>
        <v>1267.2311070725882</v>
      </c>
      <c r="AT286" s="16">
        <f t="shared" si="2343"/>
        <v>1292.1997704734458</v>
      </c>
      <c r="AU286" s="16">
        <f t="shared" si="2343"/>
        <v>1317.4194077724612</v>
      </c>
      <c r="AV286" s="16">
        <f t="shared" si="2343"/>
        <v>1342.9991344120963</v>
      </c>
      <c r="AW286" s="16">
        <f t="shared" si="2343"/>
        <v>1369.105944637935</v>
      </c>
      <c r="AX286" s="16">
        <f t="shared" si="2343"/>
        <v>1395.9122961381481</v>
      </c>
      <c r="AY286" s="16">
        <f t="shared" si="2343"/>
        <v>1423.5426472085178</v>
      </c>
      <c r="AZ286" s="16">
        <f t="shared" si="2343"/>
        <v>1451.9554660124822</v>
      </c>
      <c r="BA286" s="16">
        <f t="shared" si="2343"/>
        <v>1480.994575332732</v>
      </c>
      <c r="BB286" s="16">
        <f t="shared" si="2343"/>
        <v>1510.6144668393868</v>
      </c>
      <c r="BC286" s="16">
        <f t="shared" si="2343"/>
        <v>1540.8267561761743</v>
      </c>
      <c r="BD286" s="16">
        <f t="shared" si="2343"/>
        <v>1571.6432912996979</v>
      </c>
      <c r="BE286" s="16">
        <f t="shared" si="2343"/>
        <v>1603.0761571256917</v>
      </c>
      <c r="BF286" s="16">
        <f t="shared" si="2343"/>
        <v>1635.1376802682055</v>
      </c>
      <c r="BG286" s="16">
        <f t="shared" si="2343"/>
        <v>1667.8404338735695</v>
      </c>
      <c r="BH286" s="16">
        <f t="shared" si="2343"/>
        <v>1701.1972425510412</v>
      </c>
      <c r="BI286" s="16">
        <f t="shared" si="2343"/>
        <v>1735.2211874020618</v>
      </c>
      <c r="BJ286" s="16">
        <f t="shared" si="2343"/>
        <v>1769.9256111501031</v>
      </c>
      <c r="BK286" s="16">
        <f t="shared" si="2343"/>
        <v>1805.3241233731051</v>
      </c>
      <c r="BL286" s="16">
        <f t="shared" si="2343"/>
        <v>1841.4306058405673</v>
      </c>
      <c r="BM286" s="16">
        <f t="shared" si="2343"/>
        <v>1878.2592179573785</v>
      </c>
      <c r="BN286" s="16">
        <f t="shared" si="2343"/>
        <v>1915.8244023165262</v>
      </c>
      <c r="BO286" s="16">
        <f t="shared" si="2343"/>
        <v>1954.1408903628567</v>
      </c>
      <c r="BP286" s="16">
        <f t="shared" si="2343"/>
        <v>1993.2237081701137</v>
      </c>
      <c r="BQ286" s="16">
        <f t="shared" si="2343"/>
        <v>2033.088182333516</v>
      </c>
      <c r="BR286" s="16">
        <f t="shared" si="2343"/>
        <v>2073.7499459801866</v>
      </c>
      <c r="BS286" s="16">
        <f t="shared" si="2343"/>
        <v>2115.22494489979</v>
      </c>
      <c r="BT286" s="16">
        <f t="shared" si="2343"/>
        <v>2157.5294437977859</v>
      </c>
      <c r="BU286" s="16">
        <f t="shared" si="2343"/>
        <v>2200.6800326737416</v>
      </c>
      <c r="BV286" s="16">
        <f t="shared" si="2343"/>
        <v>2244.693633327216</v>
      </c>
      <c r="BW286" s="16">
        <f t="shared" si="2343"/>
        <v>2289.5875059937607</v>
      </c>
      <c r="BX286" s="16">
        <f t="shared" si="2343"/>
        <v>2335.3792561136356</v>
      </c>
      <c r="BY286" s="16">
        <f t="shared" si="2343"/>
        <v>2382.0868412359087</v>
      </c>
      <c r="BZ286" s="16">
        <f t="shared" si="2343"/>
        <v>2429.7285780606262</v>
      </c>
      <c r="CA286" s="16">
        <f t="shared" si="2343"/>
        <v>2478.3231496218391</v>
      </c>
      <c r="CB286" s="16">
        <f t="shared" ref="CB286:CG286" si="2344">CB284*$C$11</f>
        <v>2527.8896126142758</v>
      </c>
      <c r="CC286" s="16">
        <f t="shared" si="2344"/>
        <v>2578.4474048665616</v>
      </c>
      <c r="CD286" s="16">
        <f t="shared" si="2344"/>
        <v>2630.016352963893</v>
      </c>
      <c r="CE286" s="16">
        <f t="shared" si="2344"/>
        <v>2682.6166800231704</v>
      </c>
      <c r="CF286" s="16">
        <f t="shared" si="2344"/>
        <v>2736.2690136236333</v>
      </c>
      <c r="CG286" s="16">
        <f t="shared" si="2344"/>
        <v>2790.994393896106</v>
      </c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</row>
    <row r="287" spans="1:115" s="2" customFormat="1"/>
    <row r="288" spans="1:115" s="26" customFormat="1">
      <c r="A288" s="25" t="s">
        <v>101</v>
      </c>
    </row>
    <row r="289" spans="1:115">
      <c r="A289" s="17" t="s">
        <v>102</v>
      </c>
      <c r="J289" s="38">
        <f>J282</f>
        <v>0.75333333333333341</v>
      </c>
      <c r="K289" s="38">
        <f>K282</f>
        <v>7.0092653333333335</v>
      </c>
      <c r="L289" s="38">
        <f t="shared" ref="L289:R289" si="2345">L282</f>
        <v>15.265671653333333</v>
      </c>
      <c r="M289" s="38">
        <f t="shared" si="2345"/>
        <v>24.471934042133334</v>
      </c>
      <c r="N289" s="38">
        <f t="shared" si="2345"/>
        <v>34.243770771893331</v>
      </c>
      <c r="O289" s="38">
        <f t="shared" si="2345"/>
        <v>42.934358800814934</v>
      </c>
      <c r="P289" s="38">
        <f t="shared" si="2345"/>
        <v>52.292993737382623</v>
      </c>
      <c r="Q289" s="38">
        <f t="shared" si="2345"/>
        <v>62.49148456903999</v>
      </c>
      <c r="R289" s="38">
        <f t="shared" si="2345"/>
        <v>72.815834591930354</v>
      </c>
      <c r="S289" s="38">
        <f t="shared" ref="S289:CB289" si="2346">S282</f>
        <v>81.354850667574681</v>
      </c>
      <c r="T289" s="27">
        <f t="shared" si="2346"/>
        <v>89.251984118068719</v>
      </c>
      <c r="U289" s="27">
        <f t="shared" si="2346"/>
        <v>97.555403532769333</v>
      </c>
      <c r="V289" s="27">
        <f t="shared" si="2346"/>
        <v>105.94034188279312</v>
      </c>
      <c r="W289" s="27">
        <f t="shared" si="2346"/>
        <v>114.76601623928516</v>
      </c>
      <c r="X289" s="27">
        <f t="shared" si="2346"/>
        <v>122.85187006458531</v>
      </c>
      <c r="Y289" s="27">
        <f t="shared" si="2346"/>
        <v>128.26790746957391</v>
      </c>
      <c r="Z289" s="27">
        <f t="shared" si="2346"/>
        <v>127.48106219960789</v>
      </c>
      <c r="AA289" s="27">
        <f t="shared" si="2346"/>
        <v>125.73661862370416</v>
      </c>
      <c r="AB289" s="27">
        <f t="shared" si="2346"/>
        <v>123.17255823388238</v>
      </c>
      <c r="AC289" s="27">
        <f t="shared" si="2346"/>
        <v>120.52375117182463</v>
      </c>
      <c r="AD289" s="27">
        <f t="shared" si="2346"/>
        <v>120.44422830259759</v>
      </c>
      <c r="AE289" s="27">
        <f t="shared" si="2346"/>
        <v>120.07096867477141</v>
      </c>
      <c r="AF289" s="27">
        <f t="shared" si="2346"/>
        <v>119.14062596941544</v>
      </c>
      <c r="AG289" s="27">
        <f t="shared" si="2346"/>
        <v>118.37491365296525</v>
      </c>
      <c r="AH289" s="27">
        <f t="shared" si="2346"/>
        <v>119.80016633781996</v>
      </c>
      <c r="AI289" s="27">
        <f t="shared" si="2346"/>
        <v>122.17596075599924</v>
      </c>
      <c r="AJ289" s="27">
        <f t="shared" si="2346"/>
        <v>124.46248897496905</v>
      </c>
      <c r="AK289" s="27">
        <f t="shared" si="2346"/>
        <v>126.65171234773689</v>
      </c>
      <c r="AL289" s="27">
        <f t="shared" si="2346"/>
        <v>128.49561466808075</v>
      </c>
      <c r="AM289" s="27">
        <f t="shared" si="2346"/>
        <v>131.29272905315321</v>
      </c>
      <c r="AN289" s="27">
        <f t="shared" si="2346"/>
        <v>136.22398588941132</v>
      </c>
      <c r="AO289" s="27">
        <f t="shared" si="2346"/>
        <v>142.07753928544898</v>
      </c>
      <c r="AP289" s="27">
        <f t="shared" si="2346"/>
        <v>147.1146694699458</v>
      </c>
      <c r="AQ289" s="27">
        <f t="shared" si="2346"/>
        <v>152.25254225813251</v>
      </c>
      <c r="AR289" s="27">
        <f t="shared" si="2346"/>
        <v>157.1451888733385</v>
      </c>
      <c r="AS289" s="27">
        <f t="shared" si="2346"/>
        <v>160.79011352221033</v>
      </c>
      <c r="AT289" s="27">
        <f t="shared" si="2346"/>
        <v>164.30584781820656</v>
      </c>
      <c r="AU289" s="27">
        <f t="shared" si="2346"/>
        <v>167.78883148873763</v>
      </c>
      <c r="AV289" s="27">
        <f t="shared" si="2346"/>
        <v>171.23634821506658</v>
      </c>
      <c r="AW289" s="27">
        <f t="shared" si="2346"/>
        <v>174.53835697599209</v>
      </c>
      <c r="AX289" s="27">
        <f t="shared" si="2346"/>
        <v>177.79703217917179</v>
      </c>
      <c r="AY289" s="27">
        <f t="shared" si="2346"/>
        <v>181.00931967879151</v>
      </c>
      <c r="AZ289" s="27">
        <f t="shared" si="2346"/>
        <v>184.51343779195574</v>
      </c>
      <c r="BA289" s="27">
        <f t="shared" si="2346"/>
        <v>188.20370654779489</v>
      </c>
      <c r="BB289" s="27">
        <f t="shared" si="2346"/>
        <v>191.96778067875078</v>
      </c>
      <c r="BC289" s="27">
        <f t="shared" si="2346"/>
        <v>195.80713629232577</v>
      </c>
      <c r="BD289" s="27">
        <f t="shared" si="2346"/>
        <v>199.72327901817229</v>
      </c>
      <c r="BE289" s="27">
        <f t="shared" si="2346"/>
        <v>203.71774459853572</v>
      </c>
      <c r="BF289" s="27">
        <f t="shared" si="2346"/>
        <v>207.79209949050642</v>
      </c>
      <c r="BG289" s="27">
        <f t="shared" si="2346"/>
        <v>211.94794148031653</v>
      </c>
      <c r="BH289" s="27">
        <f t="shared" si="2346"/>
        <v>216.18690030992286</v>
      </c>
      <c r="BI289" s="27">
        <f t="shared" si="2346"/>
        <v>220.51063831612137</v>
      </c>
      <c r="BJ289" s="27">
        <f t="shared" si="2346"/>
        <v>224.92085108244379</v>
      </c>
      <c r="BK289" s="27">
        <f t="shared" si="2346"/>
        <v>229.41926810409271</v>
      </c>
      <c r="BL289" s="27">
        <f t="shared" si="2346"/>
        <v>234.00765346617453</v>
      </c>
      <c r="BM289" s="27">
        <f t="shared" si="2346"/>
        <v>238.68780653549803</v>
      </c>
      <c r="BN289" s="27">
        <f t="shared" si="2346"/>
        <v>243.46156266620798</v>
      </c>
      <c r="BO289" s="27">
        <f t="shared" si="2346"/>
        <v>248.33079391953214</v>
      </c>
      <c r="BP289" s="27">
        <f t="shared" si="2346"/>
        <v>253.29740979792277</v>
      </c>
      <c r="BQ289" s="27">
        <f t="shared" si="2346"/>
        <v>258.36335799388121</v>
      </c>
      <c r="BR289" s="27">
        <f t="shared" si="2346"/>
        <v>263.53062515375882</v>
      </c>
      <c r="BS289" s="27">
        <f t="shared" si="2346"/>
        <v>268.80123765683396</v>
      </c>
      <c r="BT289" s="27">
        <f t="shared" si="2346"/>
        <v>274.17726240997064</v>
      </c>
      <c r="BU289" s="27">
        <f t="shared" si="2346"/>
        <v>279.66080765817009</v>
      </c>
      <c r="BV289" s="27">
        <f t="shared" si="2346"/>
        <v>285.25402381133352</v>
      </c>
      <c r="BW289" s="27">
        <f t="shared" si="2346"/>
        <v>290.95910428756014</v>
      </c>
      <c r="BX289" s="27">
        <f t="shared" si="2346"/>
        <v>296.77828637331146</v>
      </c>
      <c r="BY289" s="27">
        <f t="shared" si="2346"/>
        <v>302.71385210077767</v>
      </c>
      <c r="BZ289" s="27">
        <f t="shared" si="2346"/>
        <v>308.76812914279327</v>
      </c>
      <c r="CA289" s="27">
        <f t="shared" si="2346"/>
        <v>314.94349172564904</v>
      </c>
      <c r="CB289" s="27">
        <f t="shared" si="2346"/>
        <v>321.24236156016207</v>
      </c>
      <c r="CC289" s="27">
        <f>CC282</f>
        <v>327.66720879136523</v>
      </c>
      <c r="CD289" s="27">
        <f>CD282</f>
        <v>334.22055296719253</v>
      </c>
      <c r="CE289" s="27">
        <f>CE282</f>
        <v>340.90496402653633</v>
      </c>
      <c r="CF289" s="27">
        <f>CF282</f>
        <v>347.72306330706715</v>
      </c>
      <c r="CG289" s="27">
        <f>CG282</f>
        <v>354.67752457320853</v>
      </c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</row>
    <row r="290" spans="1:115">
      <c r="A290" s="17" t="s">
        <v>103</v>
      </c>
      <c r="J290" s="38">
        <f t="shared" ref="J290:R290" si="2347">J285*$B$12</f>
        <v>0</v>
      </c>
      <c r="K290" s="38">
        <f t="shared" si="2347"/>
        <v>0</v>
      </c>
      <c r="L290" s="38">
        <f t="shared" si="2347"/>
        <v>0</v>
      </c>
      <c r="M290" s="38">
        <f t="shared" si="2347"/>
        <v>0</v>
      </c>
      <c r="N290" s="38">
        <f t="shared" si="2347"/>
        <v>0</v>
      </c>
      <c r="O290" s="38">
        <f t="shared" si="2347"/>
        <v>0</v>
      </c>
      <c r="P290" s="38">
        <f t="shared" si="2347"/>
        <v>0</v>
      </c>
      <c r="Q290" s="38">
        <f t="shared" si="2347"/>
        <v>0</v>
      </c>
      <c r="R290" s="38">
        <f t="shared" si="2347"/>
        <v>0</v>
      </c>
      <c r="S290" s="38">
        <f t="shared" ref="S290:CA290" si="2348">S285*$B$12</f>
        <v>0</v>
      </c>
      <c r="T290" s="27">
        <f t="shared" si="2348"/>
        <v>0</v>
      </c>
      <c r="U290" s="27">
        <f t="shared" si="2348"/>
        <v>0</v>
      </c>
      <c r="V290" s="27">
        <f t="shared" si="2348"/>
        <v>0</v>
      </c>
      <c r="W290" s="27">
        <f t="shared" si="2348"/>
        <v>0</v>
      </c>
      <c r="X290" s="27">
        <f t="shared" si="2348"/>
        <v>0</v>
      </c>
      <c r="Y290" s="27">
        <f t="shared" si="2348"/>
        <v>0</v>
      </c>
      <c r="Z290" s="27">
        <f t="shared" si="2348"/>
        <v>0</v>
      </c>
      <c r="AA290" s="27">
        <f t="shared" si="2348"/>
        <v>0</v>
      </c>
      <c r="AB290" s="27">
        <f t="shared" si="2348"/>
        <v>0</v>
      </c>
      <c r="AC290" s="27">
        <f t="shared" si="2348"/>
        <v>0</v>
      </c>
      <c r="AD290" s="27">
        <f t="shared" si="2348"/>
        <v>0</v>
      </c>
      <c r="AE290" s="27">
        <f t="shared" si="2348"/>
        <v>0</v>
      </c>
      <c r="AF290" s="27">
        <f t="shared" si="2348"/>
        <v>0</v>
      </c>
      <c r="AG290" s="27">
        <f t="shared" si="2348"/>
        <v>0</v>
      </c>
      <c r="AH290" s="27">
        <f t="shared" si="2348"/>
        <v>0</v>
      </c>
      <c r="AI290" s="27">
        <f t="shared" si="2348"/>
        <v>0</v>
      </c>
      <c r="AJ290" s="27">
        <f t="shared" si="2348"/>
        <v>0</v>
      </c>
      <c r="AK290" s="27">
        <f t="shared" si="2348"/>
        <v>0</v>
      </c>
      <c r="AL290" s="27">
        <f t="shared" si="2348"/>
        <v>0</v>
      </c>
      <c r="AM290" s="27">
        <f t="shared" si="2348"/>
        <v>0</v>
      </c>
      <c r="AN290" s="27">
        <f t="shared" si="2348"/>
        <v>0</v>
      </c>
      <c r="AO290" s="27">
        <f t="shared" si="2348"/>
        <v>0</v>
      </c>
      <c r="AP290" s="27">
        <f t="shared" si="2348"/>
        <v>0</v>
      </c>
      <c r="AQ290" s="27">
        <f t="shared" si="2348"/>
        <v>0</v>
      </c>
      <c r="AR290" s="27">
        <f t="shared" si="2348"/>
        <v>0</v>
      </c>
      <c r="AS290" s="27">
        <f t="shared" si="2348"/>
        <v>0</v>
      </c>
      <c r="AT290" s="27">
        <f t="shared" si="2348"/>
        <v>0</v>
      </c>
      <c r="AU290" s="27">
        <f t="shared" si="2348"/>
        <v>0</v>
      </c>
      <c r="AV290" s="27">
        <f t="shared" si="2348"/>
        <v>0</v>
      </c>
      <c r="AW290" s="27">
        <f t="shared" si="2348"/>
        <v>0</v>
      </c>
      <c r="AX290" s="27">
        <f t="shared" si="2348"/>
        <v>0</v>
      </c>
      <c r="AY290" s="27">
        <f t="shared" si="2348"/>
        <v>0</v>
      </c>
      <c r="AZ290" s="27">
        <f t="shared" si="2348"/>
        <v>0</v>
      </c>
      <c r="BA290" s="27">
        <f t="shared" si="2348"/>
        <v>0</v>
      </c>
      <c r="BB290" s="27">
        <f t="shared" si="2348"/>
        <v>0</v>
      </c>
      <c r="BC290" s="27">
        <f t="shared" si="2348"/>
        <v>0</v>
      </c>
      <c r="BD290" s="27">
        <f t="shared" si="2348"/>
        <v>0</v>
      </c>
      <c r="BE290" s="27">
        <f t="shared" si="2348"/>
        <v>0</v>
      </c>
      <c r="BF290" s="27">
        <f t="shared" si="2348"/>
        <v>0</v>
      </c>
      <c r="BG290" s="27">
        <f t="shared" si="2348"/>
        <v>0</v>
      </c>
      <c r="BH290" s="27">
        <f t="shared" si="2348"/>
        <v>0</v>
      </c>
      <c r="BI290" s="27">
        <f t="shared" si="2348"/>
        <v>0</v>
      </c>
      <c r="BJ290" s="27">
        <f t="shared" si="2348"/>
        <v>0</v>
      </c>
      <c r="BK290" s="27">
        <f t="shared" si="2348"/>
        <v>0</v>
      </c>
      <c r="BL290" s="27">
        <f t="shared" si="2348"/>
        <v>0</v>
      </c>
      <c r="BM290" s="27">
        <f t="shared" si="2348"/>
        <v>0</v>
      </c>
      <c r="BN290" s="27">
        <f t="shared" si="2348"/>
        <v>0</v>
      </c>
      <c r="BO290" s="27">
        <f t="shared" si="2348"/>
        <v>0</v>
      </c>
      <c r="BP290" s="27">
        <f t="shared" si="2348"/>
        <v>0</v>
      </c>
      <c r="BQ290" s="27">
        <f t="shared" si="2348"/>
        <v>0</v>
      </c>
      <c r="BR290" s="27">
        <f t="shared" si="2348"/>
        <v>0</v>
      </c>
      <c r="BS290" s="27">
        <f t="shared" si="2348"/>
        <v>0</v>
      </c>
      <c r="BT290" s="27">
        <f t="shared" si="2348"/>
        <v>0</v>
      </c>
      <c r="BU290" s="27">
        <f t="shared" si="2348"/>
        <v>0</v>
      </c>
      <c r="BV290" s="27">
        <f t="shared" si="2348"/>
        <v>0</v>
      </c>
      <c r="BW290" s="27">
        <f t="shared" si="2348"/>
        <v>0</v>
      </c>
      <c r="BX290" s="27">
        <f t="shared" si="2348"/>
        <v>0</v>
      </c>
      <c r="BY290" s="27">
        <f t="shared" si="2348"/>
        <v>0</v>
      </c>
      <c r="BZ290" s="27">
        <f t="shared" si="2348"/>
        <v>0</v>
      </c>
      <c r="CA290" s="27">
        <f t="shared" si="2348"/>
        <v>0</v>
      </c>
      <c r="CB290" s="27">
        <f t="shared" ref="CB290:CG290" si="2349">CB285*$B$12</f>
        <v>0</v>
      </c>
      <c r="CC290" s="27">
        <f t="shared" si="2349"/>
        <v>0</v>
      </c>
      <c r="CD290" s="27">
        <f t="shared" si="2349"/>
        <v>0</v>
      </c>
      <c r="CE290" s="27">
        <f t="shared" si="2349"/>
        <v>0</v>
      </c>
      <c r="CF290" s="27">
        <f t="shared" si="2349"/>
        <v>0</v>
      </c>
      <c r="CG290" s="27">
        <f t="shared" si="2349"/>
        <v>0</v>
      </c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</row>
    <row r="291" spans="1:115">
      <c r="A291" s="17" t="s">
        <v>104</v>
      </c>
      <c r="J291" s="38">
        <f t="shared" ref="J291:R291" si="2350">J286*$B$11</f>
        <v>0.37467033333333333</v>
      </c>
      <c r="K291" s="38">
        <f t="shared" si="2350"/>
        <v>3.4602187802</v>
      </c>
      <c r="L291" s="38">
        <f t="shared" si="2350"/>
        <v>7.3261246625186667</v>
      </c>
      <c r="M291" s="38">
        <f t="shared" si="2350"/>
        <v>11.381246723879013</v>
      </c>
      <c r="N291" s="38">
        <f t="shared" si="2350"/>
        <v>15.401882383779974</v>
      </c>
      <c r="O291" s="38">
        <f t="shared" si="2350"/>
        <v>18.549585002488193</v>
      </c>
      <c r="P291" s="38">
        <f t="shared" si="2350"/>
        <v>21.731453581322178</v>
      </c>
      <c r="Q291" s="38">
        <f t="shared" si="2350"/>
        <v>25.010023311254745</v>
      </c>
      <c r="R291" s="38">
        <f t="shared" si="2350"/>
        <v>28.001380874421198</v>
      </c>
      <c r="S291" s="38">
        <f t="shared" ref="S291:CA291" si="2351">S286*$B$11</f>
        <v>29.750677393139689</v>
      </c>
      <c r="T291" s="27">
        <f t="shared" si="2351"/>
        <v>30.887845336845086</v>
      </c>
      <c r="U291" s="27">
        <f t="shared" si="2351"/>
        <v>31.956207927496671</v>
      </c>
      <c r="V291" s="27">
        <f t="shared" si="2351"/>
        <v>32.780306674707006</v>
      </c>
      <c r="W291" s="27">
        <f t="shared" si="2351"/>
        <v>33.536002089328527</v>
      </c>
      <c r="X291" s="27">
        <f t="shared" si="2351"/>
        <v>33.621027132334071</v>
      </c>
      <c r="Y291" s="27">
        <f t="shared" si="2351"/>
        <v>32.488464192489879</v>
      </c>
      <c r="Z291" s="27">
        <f t="shared" si="2351"/>
        <v>30.916214485265897</v>
      </c>
      <c r="AA291" s="27">
        <f t="shared" si="2351"/>
        <v>29.923936090983634</v>
      </c>
      <c r="AB291" s="27">
        <f t="shared" si="2351"/>
        <v>29.072556636350313</v>
      </c>
      <c r="AC291" s="27">
        <f t="shared" si="2351"/>
        <v>28.557963694075244</v>
      </c>
      <c r="AD291" s="27">
        <f t="shared" si="2351"/>
        <v>28.855755870751761</v>
      </c>
      <c r="AE291" s="27">
        <f t="shared" si="2351"/>
        <v>29.35389583893739</v>
      </c>
      <c r="AF291" s="27">
        <f t="shared" si="2351"/>
        <v>30.019879201771655</v>
      </c>
      <c r="AG291" s="27">
        <f t="shared" si="2351"/>
        <v>30.864406797211302</v>
      </c>
      <c r="AH291" s="27">
        <f t="shared" si="2351"/>
        <v>31.906320452646085</v>
      </c>
      <c r="AI291" s="27">
        <f t="shared" si="2351"/>
        <v>33.041851261419509</v>
      </c>
      <c r="AJ291" s="27">
        <f t="shared" si="2351"/>
        <v>34.260529906056817</v>
      </c>
      <c r="AK291" s="27">
        <f t="shared" si="2351"/>
        <v>35.39432755974871</v>
      </c>
      <c r="AL291" s="27">
        <f t="shared" si="2351"/>
        <v>36.508048101659504</v>
      </c>
      <c r="AM291" s="27">
        <f t="shared" si="2351"/>
        <v>37.651965151077043</v>
      </c>
      <c r="AN291" s="27">
        <f t="shared" si="2351"/>
        <v>38.775326376933492</v>
      </c>
      <c r="AO291" s="27">
        <f t="shared" si="2351"/>
        <v>39.827953565048517</v>
      </c>
      <c r="AP291" s="27">
        <f t="shared" si="2351"/>
        <v>40.810315496654631</v>
      </c>
      <c r="AQ291" s="27">
        <f t="shared" si="2351"/>
        <v>41.737016293514458</v>
      </c>
      <c r="AR291" s="27">
        <f t="shared" si="2351"/>
        <v>42.612910652166022</v>
      </c>
      <c r="AS291" s="27">
        <f t="shared" si="2351"/>
        <v>43.466026972589773</v>
      </c>
      <c r="AT291" s="27">
        <f t="shared" si="2351"/>
        <v>44.322452127239188</v>
      </c>
      <c r="AU291" s="27">
        <f t="shared" si="2351"/>
        <v>45.187485686595416</v>
      </c>
      <c r="AV291" s="27">
        <f t="shared" si="2351"/>
        <v>46.064870310334896</v>
      </c>
      <c r="AW291" s="27">
        <f t="shared" si="2351"/>
        <v>46.960333901081164</v>
      </c>
      <c r="AX291" s="27">
        <f t="shared" si="2351"/>
        <v>47.879791757538477</v>
      </c>
      <c r="AY291" s="27">
        <f t="shared" si="2351"/>
        <v>48.827512799252155</v>
      </c>
      <c r="AZ291" s="27">
        <f t="shared" si="2351"/>
        <v>49.802072484228134</v>
      </c>
      <c r="BA291" s="27">
        <f t="shared" si="2351"/>
        <v>50.798113933912703</v>
      </c>
      <c r="BB291" s="27">
        <f t="shared" si="2351"/>
        <v>51.814076212590962</v>
      </c>
      <c r="BC291" s="27">
        <f t="shared" si="2351"/>
        <v>52.850357736842774</v>
      </c>
      <c r="BD291" s="27">
        <f t="shared" si="2351"/>
        <v>53.907364891579633</v>
      </c>
      <c r="BE291" s="27">
        <f t="shared" si="2351"/>
        <v>54.985512189411217</v>
      </c>
      <c r="BF291" s="27">
        <f t="shared" si="2351"/>
        <v>56.085222433199441</v>
      </c>
      <c r="BG291" s="27">
        <f t="shared" si="2351"/>
        <v>57.206926881863431</v>
      </c>
      <c r="BH291" s="27">
        <f t="shared" si="2351"/>
        <v>58.351065419500706</v>
      </c>
      <c r="BI291" s="27">
        <f t="shared" si="2351"/>
        <v>59.518086727890712</v>
      </c>
      <c r="BJ291" s="27">
        <f t="shared" si="2351"/>
        <v>60.70844846244853</v>
      </c>
      <c r="BK291" s="27">
        <f t="shared" si="2351"/>
        <v>61.922617431697496</v>
      </c>
      <c r="BL291" s="27">
        <f t="shared" si="2351"/>
        <v>63.161069780331452</v>
      </c>
      <c r="BM291" s="27">
        <f t="shared" si="2351"/>
        <v>64.42429117593808</v>
      </c>
      <c r="BN291" s="27">
        <f t="shared" si="2351"/>
        <v>65.712776999456835</v>
      </c>
      <c r="BO291" s="27">
        <f t="shared" si="2351"/>
        <v>67.027032539445983</v>
      </c>
      <c r="BP291" s="27">
        <f t="shared" si="2351"/>
        <v>68.367573190234893</v>
      </c>
      <c r="BQ291" s="27">
        <f t="shared" si="2351"/>
        <v>69.734924654039588</v>
      </c>
      <c r="BR291" s="27">
        <f t="shared" si="2351"/>
        <v>71.129623147120398</v>
      </c>
      <c r="BS291" s="27">
        <f t="shared" si="2351"/>
        <v>72.552215610062788</v>
      </c>
      <c r="BT291" s="27">
        <f t="shared" si="2351"/>
        <v>74.00325992226405</v>
      </c>
      <c r="BU291" s="27">
        <f t="shared" si="2351"/>
        <v>75.483325120709324</v>
      </c>
      <c r="BV291" s="27">
        <f t="shared" si="2351"/>
        <v>76.992991623123501</v>
      </c>
      <c r="BW291" s="27">
        <f t="shared" si="2351"/>
        <v>78.532851455585984</v>
      </c>
      <c r="BX291" s="27">
        <f t="shared" si="2351"/>
        <v>80.103508484697699</v>
      </c>
      <c r="BY291" s="27">
        <f t="shared" si="2351"/>
        <v>81.705578654391658</v>
      </c>
      <c r="BZ291" s="27">
        <f t="shared" si="2351"/>
        <v>83.339690227479466</v>
      </c>
      <c r="CA291" s="27">
        <f t="shared" si="2351"/>
        <v>85.006484032029078</v>
      </c>
      <c r="CB291" s="27">
        <f t="shared" ref="CB291:CG291" si="2352">CB286*$B$11</f>
        <v>86.70661371266965</v>
      </c>
      <c r="CC291" s="27">
        <f t="shared" si="2352"/>
        <v>88.440745986923048</v>
      </c>
      <c r="CD291" s="27">
        <f t="shared" si="2352"/>
        <v>90.209560906661522</v>
      </c>
      <c r="CE291" s="27">
        <f t="shared" si="2352"/>
        <v>92.013752124794735</v>
      </c>
      <c r="CF291" s="27">
        <f t="shared" si="2352"/>
        <v>93.85402716729061</v>
      </c>
      <c r="CG291" s="27">
        <f t="shared" si="2352"/>
        <v>95.731107710636422</v>
      </c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</row>
    <row r="292" spans="1:115" s="29" customFormat="1" ht="15">
      <c r="A292" s="33" t="s">
        <v>105</v>
      </c>
      <c r="J292" s="39">
        <f t="shared" ref="J292:R292" si="2353">SUM(J289:J291)</f>
        <v>1.1280036666666668</v>
      </c>
      <c r="K292" s="39">
        <f t="shared" si="2353"/>
        <v>10.469484113533333</v>
      </c>
      <c r="L292" s="39">
        <f t="shared" si="2353"/>
        <v>22.591796315852001</v>
      </c>
      <c r="M292" s="39">
        <f t="shared" si="2353"/>
        <v>35.853180766012343</v>
      </c>
      <c r="N292" s="39">
        <f t="shared" si="2353"/>
        <v>49.645653155673301</v>
      </c>
      <c r="O292" s="39">
        <f t="shared" si="2353"/>
        <v>61.483943803303127</v>
      </c>
      <c r="P292" s="39">
        <f t="shared" si="2353"/>
        <v>74.024447318704802</v>
      </c>
      <c r="Q292" s="39">
        <f t="shared" si="2353"/>
        <v>87.501507880294739</v>
      </c>
      <c r="R292" s="39">
        <f t="shared" si="2353"/>
        <v>100.81721546635156</v>
      </c>
      <c r="S292" s="39">
        <f t="shared" ref="S292:CB292" si="2354">SUM(S289:S291)</f>
        <v>111.10552806071436</v>
      </c>
      <c r="T292" s="30">
        <f t="shared" si="2354"/>
        <v>120.13982945491381</v>
      </c>
      <c r="U292" s="30">
        <f t="shared" si="2354"/>
        <v>129.51161146026601</v>
      </c>
      <c r="V292" s="30">
        <f t="shared" si="2354"/>
        <v>138.72064855750011</v>
      </c>
      <c r="W292" s="30">
        <f t="shared" si="2354"/>
        <v>148.30201832861368</v>
      </c>
      <c r="X292" s="30">
        <f t="shared" si="2354"/>
        <v>156.47289719691938</v>
      </c>
      <c r="Y292" s="30">
        <f t="shared" si="2354"/>
        <v>160.7563716620638</v>
      </c>
      <c r="Z292" s="30">
        <f t="shared" si="2354"/>
        <v>158.39727668487379</v>
      </c>
      <c r="AA292" s="30">
        <f t="shared" si="2354"/>
        <v>155.66055471468781</v>
      </c>
      <c r="AB292" s="30">
        <f t="shared" si="2354"/>
        <v>152.2451148702327</v>
      </c>
      <c r="AC292" s="30">
        <f t="shared" si="2354"/>
        <v>149.08171486589987</v>
      </c>
      <c r="AD292" s="30">
        <f t="shared" si="2354"/>
        <v>149.29998417334934</v>
      </c>
      <c r="AE292" s="30">
        <f t="shared" si="2354"/>
        <v>149.4248645137088</v>
      </c>
      <c r="AF292" s="30">
        <f t="shared" si="2354"/>
        <v>149.16050517118708</v>
      </c>
      <c r="AG292" s="30">
        <f t="shared" si="2354"/>
        <v>149.23932045017654</v>
      </c>
      <c r="AH292" s="30">
        <f t="shared" si="2354"/>
        <v>151.70648679046604</v>
      </c>
      <c r="AI292" s="30">
        <f t="shared" si="2354"/>
        <v>155.21781201741874</v>
      </c>
      <c r="AJ292" s="30">
        <f t="shared" si="2354"/>
        <v>158.72301888102587</v>
      </c>
      <c r="AK292" s="30">
        <f t="shared" si="2354"/>
        <v>162.04603990748561</v>
      </c>
      <c r="AL292" s="30">
        <f t="shared" si="2354"/>
        <v>165.00366276974026</v>
      </c>
      <c r="AM292" s="30">
        <f t="shared" si="2354"/>
        <v>168.94469420423025</v>
      </c>
      <c r="AN292" s="30">
        <f t="shared" si="2354"/>
        <v>174.99931226634482</v>
      </c>
      <c r="AO292" s="30">
        <f t="shared" si="2354"/>
        <v>181.9054928504975</v>
      </c>
      <c r="AP292" s="30">
        <f t="shared" si="2354"/>
        <v>187.92498496660042</v>
      </c>
      <c r="AQ292" s="30">
        <f t="shared" si="2354"/>
        <v>193.98955855164695</v>
      </c>
      <c r="AR292" s="30">
        <f t="shared" si="2354"/>
        <v>199.75809952550452</v>
      </c>
      <c r="AS292" s="30">
        <f t="shared" si="2354"/>
        <v>204.25614049480009</v>
      </c>
      <c r="AT292" s="30">
        <f t="shared" si="2354"/>
        <v>208.62829994544575</v>
      </c>
      <c r="AU292" s="30">
        <f t="shared" si="2354"/>
        <v>212.97631717533304</v>
      </c>
      <c r="AV292" s="30">
        <f t="shared" si="2354"/>
        <v>217.30121852540148</v>
      </c>
      <c r="AW292" s="30">
        <f t="shared" si="2354"/>
        <v>221.49869087707324</v>
      </c>
      <c r="AX292" s="30">
        <f t="shared" si="2354"/>
        <v>225.67682393671026</v>
      </c>
      <c r="AY292" s="30">
        <f t="shared" si="2354"/>
        <v>229.83683247804368</v>
      </c>
      <c r="AZ292" s="30">
        <f t="shared" si="2354"/>
        <v>234.31551027618389</v>
      </c>
      <c r="BA292" s="30">
        <f t="shared" si="2354"/>
        <v>239.0018204817076</v>
      </c>
      <c r="BB292" s="30">
        <f t="shared" si="2354"/>
        <v>243.78185689134176</v>
      </c>
      <c r="BC292" s="30">
        <f t="shared" si="2354"/>
        <v>248.65749402916853</v>
      </c>
      <c r="BD292" s="30">
        <f t="shared" si="2354"/>
        <v>253.63064390975194</v>
      </c>
      <c r="BE292" s="30">
        <f t="shared" si="2354"/>
        <v>258.70325678794694</v>
      </c>
      <c r="BF292" s="30">
        <f t="shared" si="2354"/>
        <v>263.87732192370584</v>
      </c>
      <c r="BG292" s="30">
        <f t="shared" si="2354"/>
        <v>269.15486836217997</v>
      </c>
      <c r="BH292" s="30">
        <f t="shared" si="2354"/>
        <v>274.53796572942355</v>
      </c>
      <c r="BI292" s="30">
        <f t="shared" si="2354"/>
        <v>280.02872504401211</v>
      </c>
      <c r="BJ292" s="30">
        <f t="shared" si="2354"/>
        <v>285.62929954489232</v>
      </c>
      <c r="BK292" s="30">
        <f t="shared" si="2354"/>
        <v>291.3418855357902</v>
      </c>
      <c r="BL292" s="30">
        <f t="shared" si="2354"/>
        <v>297.16872324650598</v>
      </c>
      <c r="BM292" s="30">
        <f t="shared" si="2354"/>
        <v>303.11209771143609</v>
      </c>
      <c r="BN292" s="30">
        <f t="shared" si="2354"/>
        <v>309.17433966566483</v>
      </c>
      <c r="BO292" s="30">
        <f t="shared" si="2354"/>
        <v>315.35782645897814</v>
      </c>
      <c r="BP292" s="30">
        <f t="shared" si="2354"/>
        <v>321.66498298815765</v>
      </c>
      <c r="BQ292" s="30">
        <f t="shared" si="2354"/>
        <v>328.09828264792077</v>
      </c>
      <c r="BR292" s="30">
        <f t="shared" si="2354"/>
        <v>334.66024830087923</v>
      </c>
      <c r="BS292" s="30">
        <f t="shared" si="2354"/>
        <v>341.35345326689674</v>
      </c>
      <c r="BT292" s="30">
        <f t="shared" si="2354"/>
        <v>348.18052233223466</v>
      </c>
      <c r="BU292" s="30">
        <f t="shared" si="2354"/>
        <v>355.1441327788794</v>
      </c>
      <c r="BV292" s="30">
        <f t="shared" si="2354"/>
        <v>362.24701543445701</v>
      </c>
      <c r="BW292" s="30">
        <f t="shared" si="2354"/>
        <v>369.49195574314615</v>
      </c>
      <c r="BX292" s="30">
        <f t="shared" si="2354"/>
        <v>376.88179485800913</v>
      </c>
      <c r="BY292" s="30">
        <f t="shared" si="2354"/>
        <v>384.41943075516934</v>
      </c>
      <c r="BZ292" s="30">
        <f t="shared" si="2354"/>
        <v>392.10781937027275</v>
      </c>
      <c r="CA292" s="30">
        <f t="shared" si="2354"/>
        <v>399.94997575767809</v>
      </c>
      <c r="CB292" s="30">
        <f t="shared" si="2354"/>
        <v>407.94897527283172</v>
      </c>
      <c r="CC292" s="30">
        <f>SUM(CC289:CC291)</f>
        <v>416.10795477828827</v>
      </c>
      <c r="CD292" s="30">
        <f>SUM(CD289:CD291)</f>
        <v>424.43011387385405</v>
      </c>
      <c r="CE292" s="30">
        <f>SUM(CE289:CE291)</f>
        <v>432.91871615133107</v>
      </c>
      <c r="CF292" s="30">
        <f>SUM(CF289:CF291)</f>
        <v>441.57709047435776</v>
      </c>
      <c r="CG292" s="30">
        <f>SUM(CG289:CG291)</f>
        <v>450.40863228384495</v>
      </c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</row>
    <row r="294" spans="1:115" s="26" customFormat="1">
      <c r="A294" s="25" t="s">
        <v>106</v>
      </c>
    </row>
    <row r="295" spans="1:115" s="2" customFormat="1" ht="15">
      <c r="A295" s="9" t="s">
        <v>380</v>
      </c>
      <c r="J295" s="45">
        <f>'Med LF - portfolio costs'!J26*J21</f>
        <v>0</v>
      </c>
      <c r="K295" s="45">
        <f>'Med LF - portfolio costs'!K26*K21</f>
        <v>0</v>
      </c>
      <c r="L295" s="45">
        <f>'Med LF - portfolio costs'!L26*L21</f>
        <v>0</v>
      </c>
      <c r="M295" s="45">
        <f>'Med LF - portfolio costs'!M26*M21</f>
        <v>0</v>
      </c>
      <c r="N295" s="45">
        <f>'Med LF - portfolio costs'!N26*N21</f>
        <v>0</v>
      </c>
      <c r="O295" s="45">
        <f>'Med LF - portfolio costs'!O26*O21</f>
        <v>0</v>
      </c>
      <c r="P295" s="45">
        <f>'Med LF - portfolio costs'!P26*P21</f>
        <v>32.76342258652079</v>
      </c>
      <c r="Q295" s="45">
        <f>'Med LF - portfolio costs'!Q26*Q21</f>
        <v>41.94251303504268</v>
      </c>
      <c r="R295" s="45">
        <f>'Med LF - portfolio costs'!R26*R21</f>
        <v>18.042947125261705</v>
      </c>
      <c r="S295" s="45">
        <f>'Med LF - portfolio costs'!S26*S21</f>
        <v>28.09481170672526</v>
      </c>
      <c r="T295" s="45">
        <f>'Med LF - portfolio costs'!T26*T21</f>
        <v>42.743056376722308</v>
      </c>
      <c r="U295" s="45">
        <f>'Med LF - portfolio costs'!U26*U21</f>
        <v>52.836039639579674</v>
      </c>
      <c r="V295" s="45">
        <f>'Med LF - portfolio costs'!V26*V21</f>
        <v>64.098771634085153</v>
      </c>
      <c r="W295" s="45">
        <f>'Med LF - portfolio costs'!W26*W21</f>
        <v>64.391137994469702</v>
      </c>
      <c r="X295" s="45">
        <f>'Med LF - portfolio costs'!X26*X21</f>
        <v>65.678960754359082</v>
      </c>
      <c r="Y295" s="45">
        <f>'Med LF - portfolio costs'!Y26*Y21</f>
        <v>66.99253996944627</v>
      </c>
      <c r="Z295" s="45">
        <f>'Med LF - portfolio costs'!Z26*Z21</f>
        <v>68.332390768835211</v>
      </c>
      <c r="AA295" s="45">
        <f>'Med LF - portfolio costs'!AA26*AA21</f>
        <v>69.699038584211905</v>
      </c>
      <c r="AB295" s="45">
        <f>'Med LF - portfolio costs'!AB26*AB21</f>
        <v>71.093019355896146</v>
      </c>
      <c r="AC295" s="45">
        <f>'Med LF - portfolio costs'!AC26*AC21</f>
        <v>72.514879743014063</v>
      </c>
      <c r="AD295" s="45">
        <f>'Med LF - portfolio costs'!AD26*AD21</f>
        <v>73.965177337874351</v>
      </c>
      <c r="AE295" s="45">
        <f>'Med LF - portfolio costs'!AE26*AE21</f>
        <v>75.444480884631844</v>
      </c>
      <c r="AF295" s="45">
        <f>'Med LF - portfolio costs'!AF26*AF21</f>
        <v>76.953370502324461</v>
      </c>
      <c r="AG295" s="45">
        <f>'Med LF - portfolio costs'!AG26*AG21</f>
        <v>78.492437912370946</v>
      </c>
      <c r="AH295" s="45">
        <f>'Med LF - portfolio costs'!AH26*AH21</f>
        <v>80.062286670618377</v>
      </c>
      <c r="AI295" s="45">
        <f>'Med LF - portfolio costs'!AI26*AI21</f>
        <v>81.663532404030747</v>
      </c>
      <c r="AJ295" s="45">
        <f>'Med LF - portfolio costs'!AJ26*AJ21</f>
        <v>83.296803052111343</v>
      </c>
      <c r="AK295" s="45">
        <f>'Med LF - portfolio costs'!AK26*AK21</f>
        <v>84.962739113153589</v>
      </c>
      <c r="AL295" s="45">
        <f>'Med LF - portfolio costs'!AL26*AL21</f>
        <v>86.661993895416657</v>
      </c>
      <c r="AM295" s="45">
        <f>'Med LF - portfolio costs'!AM26*AM21</f>
        <v>88.395233773324989</v>
      </c>
      <c r="AN295" s="45">
        <f>'Med LF - portfolio costs'!AN26*AN21</f>
        <v>90.163138448791472</v>
      </c>
      <c r="AO295" s="45">
        <f>'Med LF - portfolio costs'!AO26*AO21</f>
        <v>91.966401217767313</v>
      </c>
      <c r="AP295" s="45">
        <f>'Med LF - portfolio costs'!AP26*AP21</f>
        <v>93.805729242122666</v>
      </c>
      <c r="AQ295" s="45">
        <f>'Med LF - portfolio costs'!AQ26*AQ21</f>
        <v>95.681843826965121</v>
      </c>
      <c r="AR295" s="45">
        <f>'Med LF - portfolio costs'!AR26*AR21</f>
        <v>97.595480703504421</v>
      </c>
      <c r="AS295" s="45">
        <f>'Med LF - portfolio costs'!AS26*AS21</f>
        <v>78.120149692144992</v>
      </c>
      <c r="AT295" s="45">
        <f>'Med LF - portfolio costs'!AT26*AT21</f>
        <v>76.245894066276804</v>
      </c>
      <c r="AU295" s="45">
        <f>'Med LF - portfolio costs'!AU26*AU21</f>
        <v>74.447992644669142</v>
      </c>
      <c r="AV295" s="45">
        <f>'Med LF - portfolio costs'!AV26*AV21</f>
        <v>75.936952497562501</v>
      </c>
      <c r="AW295" s="45">
        <f>'Med LF - portfolio costs'!AW26*AW21</f>
        <v>77.45569154751378</v>
      </c>
      <c r="AX295" s="45">
        <f>'Med LF - portfolio costs'!AX26*AX21</f>
        <v>79.004805378464042</v>
      </c>
      <c r="AY295" s="45">
        <f>'Med LF - portfolio costs'!AY26*AY21</f>
        <v>80.584901486033317</v>
      </c>
      <c r="AZ295" s="45">
        <f>'Med LF - portfolio costs'!AZ26*AZ21</f>
        <v>82.196599515753988</v>
      </c>
      <c r="BA295" s="45">
        <f>'Med LF - portfolio costs'!BA26*BA21</f>
        <v>83.840531506069084</v>
      </c>
      <c r="BB295" s="45">
        <f>'Med LF - portfolio costs'!BB26*BB21</f>
        <v>85.51734213619045</v>
      </c>
      <c r="BC295" s="45">
        <f>'Med LF - portfolio costs'!BC26*BC21</f>
        <v>87.227688978914273</v>
      </c>
      <c r="BD295" s="45">
        <f>'Med LF - portfolio costs'!BD26*BD21</f>
        <v>88.972242758492527</v>
      </c>
      <c r="BE295" s="45">
        <f>'Med LF - portfolio costs'!BE26*BE21</f>
        <v>90.751687613662398</v>
      </c>
      <c r="BF295" s="45">
        <f>'Med LF - portfolio costs'!BF26*BF21</f>
        <v>92.566721365935649</v>
      </c>
      <c r="BG295" s="45">
        <f>'Med LF - portfolio costs'!BG26*BG21</f>
        <v>94.418055793254354</v>
      </c>
      <c r="BH295" s="45">
        <f>'Med LF - portfolio costs'!BH26*BH21</f>
        <v>96.306416909119434</v>
      </c>
      <c r="BI295" s="45">
        <f>'Med LF - portfolio costs'!BI26*BI21</f>
        <v>98.232545247301843</v>
      </c>
      <c r="BJ295" s="45">
        <f>'Med LF - portfolio costs'!BJ26*BJ21</f>
        <v>100.19719615224786</v>
      </c>
      <c r="BK295" s="45">
        <f>'Med LF - portfolio costs'!BK26*BK21</f>
        <v>102.20114007529283</v>
      </c>
      <c r="BL295" s="45">
        <f>'Med LF - portfolio costs'!BL26*BL21</f>
        <v>104.24516287679866</v>
      </c>
      <c r="BM295" s="45">
        <f>'Med LF - portfolio costs'!BM26*BM21</f>
        <v>106.33006613433463</v>
      </c>
      <c r="BN295" s="45">
        <f>'Med LF - portfolio costs'!BN26*BN21</f>
        <v>108.45666745702133</v>
      </c>
      <c r="BO295" s="45">
        <f>'Med LF - portfolio costs'!BO26*BO21</f>
        <v>110.62580080616176</v>
      </c>
      <c r="BP295" s="45">
        <f>'Med LF - portfolio costs'!BP26*BP21</f>
        <v>112.83831682228498</v>
      </c>
      <c r="BQ295" s="45">
        <f>'Med LF - portfolio costs'!BQ26*BQ21</f>
        <v>115.0950831587307</v>
      </c>
      <c r="BR295" s="45">
        <f>'Med LF - portfolio costs'!BR26*BR21</f>
        <v>117.39698482190531</v>
      </c>
      <c r="BS295" s="45">
        <f>'Med LF - portfolio costs'!BS26*BS21</f>
        <v>119.74492451834342</v>
      </c>
      <c r="BT295" s="45">
        <f>'Med LF - portfolio costs'!BT26*BT21</f>
        <v>122.13982300871027</v>
      </c>
      <c r="BU295" s="45">
        <f>'Med LF - portfolio costs'!BU26*BU21</f>
        <v>124.5826194688845</v>
      </c>
      <c r="BV295" s="45">
        <f>'Med LF - portfolio costs'!BV26*BV21</f>
        <v>127.07427185826219</v>
      </c>
      <c r="BW295" s="45">
        <f>'Med LF - portfolio costs'!BW26*BW21</f>
        <v>129.61575729542741</v>
      </c>
      <c r="BX295" s="45">
        <f>'Med LF - portfolio costs'!BX26*BX21</f>
        <v>132.20807244133599</v>
      </c>
      <c r="BY295" s="45">
        <f>'Med LF - portfolio costs'!BY26*BY21</f>
        <v>134.85223389016269</v>
      </c>
      <c r="BZ295" s="45">
        <f>'Med LF - portfolio costs'!BZ26*BZ21</f>
        <v>137.54927856796596</v>
      </c>
      <c r="CA295" s="45">
        <f>'Med LF - portfolio costs'!CA26*CA21</f>
        <v>140.30026413932529</v>
      </c>
      <c r="CB295" s="45">
        <f>'Med LF - portfolio costs'!CB26*CB21</f>
        <v>143.10626942211178</v>
      </c>
      <c r="CC295" s="45">
        <f>'Med LF - portfolio costs'!CC26*CC21</f>
        <v>145.968394810554</v>
      </c>
      <c r="CD295" s="45">
        <f>'Med LF - portfolio costs'!CD26*CD21</f>
        <v>148.88776270676507</v>
      </c>
      <c r="CE295" s="45">
        <f>'Med LF - portfolio costs'!CE26*CE21</f>
        <v>151.86551796090041</v>
      </c>
      <c r="CF295" s="45">
        <f>'Med LF - portfolio costs'!CF26*CF21</f>
        <v>154.90282832011837</v>
      </c>
      <c r="CG295" s="45">
        <f>'Med LF - portfolio costs'!CG26*CG21</f>
        <v>158.00088488652077</v>
      </c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</row>
    <row r="296" spans="1:115" s="2" customFormat="1" ht="15">
      <c r="A296" s="9" t="s">
        <v>107</v>
      </c>
      <c r="P296" s="16">
        <v>1.7006031132243871</v>
      </c>
      <c r="Q296" s="16">
        <v>3.1538457736161356</v>
      </c>
      <c r="R296" s="16">
        <v>3.2169226890884586</v>
      </c>
      <c r="S296" s="16">
        <v>3.2812611428702279</v>
      </c>
      <c r="T296" s="16">
        <v>3.3468863657276327</v>
      </c>
      <c r="U296" s="16">
        <v>3.4138240930421855</v>
      </c>
      <c r="V296" s="16">
        <v>3.4821005749030292</v>
      </c>
      <c r="W296" s="16">
        <v>3.5517425864010899</v>
      </c>
      <c r="X296" s="16">
        <v>3.6227774381291118</v>
      </c>
      <c r="Y296" s="16">
        <v>3.695232986891694</v>
      </c>
      <c r="Z296" s="16">
        <v>3.7691376466295279</v>
      </c>
      <c r="AA296" s="16">
        <v>3.8445203995621187</v>
      </c>
      <c r="AB296" s="16">
        <v>3.9214108075533609</v>
      </c>
      <c r="AC296" s="16">
        <v>3.9998390237044283</v>
      </c>
      <c r="AD296" s="16">
        <v>4.0798358041785168</v>
      </c>
      <c r="AE296" s="16">
        <v>4.1614325202620872</v>
      </c>
      <c r="AF296" s="16">
        <v>4.244661170667329</v>
      </c>
      <c r="AG296" s="16">
        <v>4.3295543940806756</v>
      </c>
      <c r="AH296" s="16">
        <v>4.416145481962289</v>
      </c>
      <c r="AI296" s="16">
        <v>4.5044683916015344</v>
      </c>
      <c r="AJ296" s="16">
        <v>4.5945577594335649</v>
      </c>
      <c r="AK296" s="16">
        <v>4.6864489146222361</v>
      </c>
      <c r="AL296" s="16">
        <v>4.780177892914681</v>
      </c>
      <c r="AM296" s="16">
        <v>4.8757814507729744</v>
      </c>
      <c r="AN296" s="16">
        <v>4.9732970797884342</v>
      </c>
      <c r="AO296" s="16">
        <v>5.072763021384203</v>
      </c>
      <c r="AP296" s="16">
        <v>5.1742182818118874</v>
      </c>
      <c r="AQ296" s="16">
        <v>5.277702647448125</v>
      </c>
      <c r="AR296" s="16">
        <v>5.3832567003970873</v>
      </c>
      <c r="AS296" s="16">
        <v>5.4909218344050288</v>
      </c>
      <c r="AT296" s="16">
        <v>5.6007402710931293</v>
      </c>
      <c r="AU296" s="16">
        <v>5.7127550765149921</v>
      </c>
      <c r="AV296" s="16">
        <v>5.8270101780452919</v>
      </c>
      <c r="AW296" s="16">
        <v>5.9435503816061974</v>
      </c>
      <c r="AX296" s="16">
        <v>6.0624213892383212</v>
      </c>
      <c r="AY296" s="16">
        <v>6.1836698170230875</v>
      </c>
      <c r="AZ296" s="16">
        <v>6.3073432133635494</v>
      </c>
      <c r="BA296" s="16">
        <v>6.4334900776308208</v>
      </c>
      <c r="BB296" s="16">
        <v>6.5621598791834375</v>
      </c>
      <c r="BC296" s="16">
        <v>6.6934030767671064</v>
      </c>
      <c r="BD296" s="16">
        <v>6.8272711383024483</v>
      </c>
      <c r="BE296" s="16">
        <v>6.963816561068497</v>
      </c>
      <c r="BF296" s="16">
        <v>7.1030928922898671</v>
      </c>
      <c r="BG296" s="16">
        <v>7.2451547501356641</v>
      </c>
      <c r="BH296" s="16">
        <v>7.3900578451383776</v>
      </c>
      <c r="BI296" s="16">
        <v>7.5378590020411451</v>
      </c>
      <c r="BJ296" s="16">
        <v>7.6886161820819678</v>
      </c>
      <c r="BK296" s="16">
        <v>7.8423885057236076</v>
      </c>
      <c r="BL296" s="16">
        <v>7.9992362758380802</v>
      </c>
      <c r="BM296" s="16">
        <v>8.1592210013548421</v>
      </c>
      <c r="BN296" s="16">
        <v>8.322405421381939</v>
      </c>
      <c r="BO296" s="16">
        <v>8.4888535298095782</v>
      </c>
      <c r="BP296" s="16">
        <v>8.65863060040577</v>
      </c>
      <c r="BQ296" s="16">
        <v>8.8318032124138863</v>
      </c>
      <c r="BR296" s="16">
        <v>9.0084392766621644</v>
      </c>
      <c r="BS296" s="16">
        <v>9.1886080621954083</v>
      </c>
      <c r="BT296" s="16">
        <v>9.3723802234393165</v>
      </c>
      <c r="BU296" s="16">
        <v>9.5598278279081033</v>
      </c>
      <c r="BV296" s="16">
        <v>9.7510243844662661</v>
      </c>
      <c r="BW296" s="16">
        <v>9.946044872155591</v>
      </c>
      <c r="BX296" s="16">
        <v>10.144965769598702</v>
      </c>
      <c r="BY296" s="16">
        <v>10.347865084990676</v>
      </c>
      <c r="BZ296" s="16">
        <v>10.554822386690491</v>
      </c>
      <c r="CA296" s="16">
        <v>10.765918834424301</v>
      </c>
      <c r="CB296" s="16">
        <v>10.981237211112788</v>
      </c>
      <c r="CC296" s="16">
        <v>11.200861955335045</v>
      </c>
      <c r="CD296" s="16">
        <v>11.424879194441745</v>
      </c>
      <c r="CE296" s="16">
        <v>11.65337677833058</v>
      </c>
      <c r="CF296" s="16">
        <v>11.886444313897192</v>
      </c>
      <c r="CG296" s="16">
        <v>12.124173200175136</v>
      </c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</row>
    <row r="297" spans="1:115" s="393" customFormat="1" ht="15">
      <c r="A297" s="50" t="s">
        <v>108</v>
      </c>
      <c r="J297" s="44">
        <f>SUM(J295:J296)</f>
        <v>0</v>
      </c>
      <c r="K297" s="44">
        <f t="shared" ref="K297:S297" si="2355">SUM(K295:K296)</f>
        <v>0</v>
      </c>
      <c r="L297" s="44">
        <f t="shared" si="2355"/>
        <v>0</v>
      </c>
      <c r="M297" s="44">
        <f t="shared" si="2355"/>
        <v>0</v>
      </c>
      <c r="N297" s="44">
        <f t="shared" si="2355"/>
        <v>0</v>
      </c>
      <c r="O297" s="44">
        <f t="shared" si="2355"/>
        <v>0</v>
      </c>
      <c r="P297" s="44">
        <f t="shared" si="2355"/>
        <v>34.464025699745179</v>
      </c>
      <c r="Q297" s="44">
        <f t="shared" si="2355"/>
        <v>45.096358808658813</v>
      </c>
      <c r="R297" s="44">
        <f t="shared" si="2355"/>
        <v>21.259869814350164</v>
      </c>
      <c r="S297" s="44">
        <f t="shared" si="2355"/>
        <v>31.376072849595488</v>
      </c>
      <c r="T297" s="44">
        <f t="shared" ref="T297" si="2356">SUM(T295:T296)</f>
        <v>46.089942742449942</v>
      </c>
      <c r="U297" s="44">
        <f t="shared" ref="U297" si="2357">SUM(U295:U296)</f>
        <v>56.249863732621861</v>
      </c>
      <c r="V297" s="44">
        <f t="shared" ref="V297" si="2358">SUM(V295:V296)</f>
        <v>67.580872208988183</v>
      </c>
      <c r="W297" s="44">
        <f t="shared" ref="W297" si="2359">SUM(W295:W296)</f>
        <v>67.942880580870792</v>
      </c>
      <c r="X297" s="44">
        <f t="shared" ref="X297" si="2360">SUM(X295:X296)</f>
        <v>69.301738192488187</v>
      </c>
      <c r="Y297" s="44">
        <f t="shared" ref="Y297" si="2361">SUM(Y295:Y296)</f>
        <v>70.687772956337966</v>
      </c>
      <c r="Z297" s="44">
        <f t="shared" ref="Z297" si="2362">SUM(Z295:Z296)</f>
        <v>72.101528415464742</v>
      </c>
      <c r="AA297" s="44">
        <f t="shared" ref="AA297:AB297" si="2363">SUM(AA295:AA296)</f>
        <v>73.54355898377402</v>
      </c>
      <c r="AB297" s="44">
        <f t="shared" si="2363"/>
        <v>75.014430163449504</v>
      </c>
      <c r="AC297" s="44">
        <f t="shared" ref="AC297" si="2364">SUM(AC295:AC296)</f>
        <v>76.514718766718488</v>
      </c>
      <c r="AD297" s="44">
        <f t="shared" ref="AD297" si="2365">SUM(AD295:AD296)</f>
        <v>78.045013142052866</v>
      </c>
      <c r="AE297" s="44">
        <f t="shared" ref="AE297" si="2366">SUM(AE295:AE296)</f>
        <v>79.605913404893926</v>
      </c>
      <c r="AF297" s="44">
        <f t="shared" ref="AF297" si="2367">SUM(AF295:AF296)</f>
        <v>81.198031672991789</v>
      </c>
      <c r="AG297" s="44">
        <f t="shared" ref="AG297" si="2368">SUM(AG295:AG296)</f>
        <v>82.821992306451619</v>
      </c>
      <c r="AH297" s="44">
        <f t="shared" ref="AH297" si="2369">SUM(AH295:AH296)</f>
        <v>84.478432152580666</v>
      </c>
      <c r="AI297" s="44">
        <f t="shared" ref="AI297" si="2370">SUM(AI295:AI296)</f>
        <v>86.168000795632281</v>
      </c>
      <c r="AJ297" s="44">
        <f t="shared" ref="AJ297:AK297" si="2371">SUM(AJ295:AJ296)</f>
        <v>87.891360811544914</v>
      </c>
      <c r="AK297" s="44">
        <f t="shared" si="2371"/>
        <v>89.649188027775821</v>
      </c>
      <c r="AL297" s="44">
        <f t="shared" ref="AL297" si="2372">SUM(AL295:AL296)</f>
        <v>91.442171788331336</v>
      </c>
      <c r="AM297" s="44">
        <f t="shared" ref="AM297" si="2373">SUM(AM295:AM296)</f>
        <v>93.271015224097965</v>
      </c>
      <c r="AN297" s="44">
        <f t="shared" ref="AN297" si="2374">SUM(AN295:AN296)</f>
        <v>95.136435528579909</v>
      </c>
      <c r="AO297" s="44">
        <f t="shared" ref="AO297" si="2375">SUM(AO295:AO296)</f>
        <v>97.039164239151518</v>
      </c>
      <c r="AP297" s="44">
        <f t="shared" ref="AP297" si="2376">SUM(AP295:AP296)</f>
        <v>98.979947523934555</v>
      </c>
      <c r="AQ297" s="44">
        <f t="shared" ref="AQ297" si="2377">SUM(AQ295:AQ296)</f>
        <v>100.95954647441324</v>
      </c>
      <c r="AR297" s="44">
        <f t="shared" ref="AR297" si="2378">SUM(AR295:AR296)</f>
        <v>102.9787374039015</v>
      </c>
      <c r="AS297" s="44">
        <f t="shared" ref="AS297:AT297" si="2379">SUM(AS295:AS296)</f>
        <v>83.61107152655002</v>
      </c>
      <c r="AT297" s="44">
        <f t="shared" si="2379"/>
        <v>81.846634337369935</v>
      </c>
      <c r="AU297" s="44">
        <f t="shared" ref="AU297" si="2380">SUM(AU295:AU296)</f>
        <v>80.160747721184137</v>
      </c>
      <c r="AV297" s="44">
        <f t="shared" ref="AV297" si="2381">SUM(AV295:AV296)</f>
        <v>81.763962675607786</v>
      </c>
      <c r="AW297" s="44">
        <f t="shared" ref="AW297" si="2382">SUM(AW295:AW296)</f>
        <v>83.399241929119981</v>
      </c>
      <c r="AX297" s="44">
        <f t="shared" ref="AX297" si="2383">SUM(AX295:AX296)</f>
        <v>85.067226767702365</v>
      </c>
      <c r="AY297" s="44">
        <f t="shared" ref="AY297" si="2384">SUM(AY295:AY296)</f>
        <v>86.768571303056405</v>
      </c>
      <c r="AZ297" s="44">
        <f t="shared" ref="AZ297" si="2385">SUM(AZ295:AZ296)</f>
        <v>88.50394272911754</v>
      </c>
      <c r="BA297" s="44">
        <f t="shared" ref="BA297" si="2386">SUM(BA295:BA296)</f>
        <v>90.274021583699906</v>
      </c>
      <c r="BB297" s="44">
        <f t="shared" ref="BB297:BC297" si="2387">SUM(BB295:BB296)</f>
        <v>92.07950201537389</v>
      </c>
      <c r="BC297" s="44">
        <f t="shared" si="2387"/>
        <v>93.921092055681385</v>
      </c>
      <c r="BD297" s="44">
        <f t="shared" ref="BD297" si="2388">SUM(BD295:BD296)</f>
        <v>95.799513896794977</v>
      </c>
      <c r="BE297" s="44">
        <f t="shared" ref="BE297" si="2389">SUM(BE295:BE296)</f>
        <v>97.715504174730896</v>
      </c>
      <c r="BF297" s="44">
        <f t="shared" ref="BF297" si="2390">SUM(BF295:BF296)</f>
        <v>99.669814258225514</v>
      </c>
      <c r="BG297" s="44">
        <f t="shared" ref="BG297" si="2391">SUM(BG295:BG296)</f>
        <v>101.66321054339002</v>
      </c>
      <c r="BH297" s="44">
        <f t="shared" ref="BH297" si="2392">SUM(BH295:BH296)</f>
        <v>103.69647475425781</v>
      </c>
      <c r="BI297" s="44">
        <f t="shared" ref="BI297" si="2393">SUM(BI295:BI296)</f>
        <v>105.77040424934299</v>
      </c>
      <c r="BJ297" s="44">
        <f t="shared" ref="BJ297" si="2394">SUM(BJ295:BJ296)</f>
        <v>107.88581233432983</v>
      </c>
      <c r="BK297" s="44">
        <f t="shared" ref="BK297:BL297" si="2395">SUM(BK295:BK296)</f>
        <v>110.04352858101643</v>
      </c>
      <c r="BL297" s="44">
        <f t="shared" si="2395"/>
        <v>112.24439915263675</v>
      </c>
      <c r="BM297" s="44">
        <f t="shared" ref="BM297" si="2396">SUM(BM295:BM296)</f>
        <v>114.48928713568947</v>
      </c>
      <c r="BN297" s="44">
        <f t="shared" ref="BN297" si="2397">SUM(BN295:BN296)</f>
        <v>116.77907287840327</v>
      </c>
      <c r="BO297" s="44">
        <f t="shared" ref="BO297" si="2398">SUM(BO295:BO296)</f>
        <v>119.11465433597134</v>
      </c>
      <c r="BP297" s="44">
        <f t="shared" ref="BP297" si="2399">SUM(BP295:BP296)</f>
        <v>121.49694742269075</v>
      </c>
      <c r="BQ297" s="44">
        <f t="shared" ref="BQ297" si="2400">SUM(BQ295:BQ296)</f>
        <v>123.92688637114459</v>
      </c>
      <c r="BR297" s="44">
        <f t="shared" ref="BR297" si="2401">SUM(BR295:BR296)</f>
        <v>126.40542409856747</v>
      </c>
      <c r="BS297" s="44">
        <f t="shared" ref="BS297" si="2402">SUM(BS295:BS296)</f>
        <v>128.93353258053884</v>
      </c>
      <c r="BT297" s="44">
        <f t="shared" ref="BT297:BU297" si="2403">SUM(BT295:BT296)</f>
        <v>131.51220323214957</v>
      </c>
      <c r="BU297" s="44">
        <f t="shared" si="2403"/>
        <v>134.1424472967926</v>
      </c>
      <c r="BV297" s="44">
        <f t="shared" ref="BV297" si="2404">SUM(BV295:BV296)</f>
        <v>136.82529624272846</v>
      </c>
      <c r="BW297" s="44">
        <f t="shared" ref="BW297" si="2405">SUM(BW295:BW296)</f>
        <v>139.56180216758301</v>
      </c>
      <c r="BX297" s="44">
        <f t="shared" ref="BX297" si="2406">SUM(BX295:BX296)</f>
        <v>142.3530382109347</v>
      </c>
      <c r="BY297" s="44">
        <f t="shared" ref="BY297" si="2407">SUM(BY295:BY296)</f>
        <v>145.20009897515337</v>
      </c>
      <c r="BZ297" s="44">
        <f t="shared" ref="BZ297" si="2408">SUM(BZ295:BZ296)</f>
        <v>148.10410095465645</v>
      </c>
      <c r="CA297" s="44">
        <f t="shared" ref="CA297" si="2409">SUM(CA295:CA296)</f>
        <v>151.06618297374959</v>
      </c>
      <c r="CB297" s="44">
        <f t="shared" ref="CB297" si="2410">SUM(CB295:CB296)</f>
        <v>154.08750663322456</v>
      </c>
      <c r="CC297" s="44">
        <f t="shared" ref="CC297:CD297" si="2411">SUM(CC295:CC296)</f>
        <v>157.16925676588906</v>
      </c>
      <c r="CD297" s="44">
        <f t="shared" si="2411"/>
        <v>160.31264190120683</v>
      </c>
      <c r="CE297" s="44">
        <f t="shared" ref="CE297" si="2412">SUM(CE295:CE296)</f>
        <v>163.51889473923097</v>
      </c>
      <c r="CF297" s="44">
        <f t="shared" ref="CF297" si="2413">SUM(CF295:CF296)</f>
        <v>166.78927263401556</v>
      </c>
      <c r="CG297" s="44">
        <f t="shared" ref="CG297" si="2414">SUM(CG295:CG296)</f>
        <v>170.1250580866959</v>
      </c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</row>
    <row r="298" spans="1:115" s="46" customFormat="1" ht="15">
      <c r="A298" s="394"/>
      <c r="P298" s="395"/>
      <c r="Q298" s="395"/>
      <c r="R298" s="395"/>
      <c r="S298" s="395"/>
      <c r="T298" s="395"/>
      <c r="U298" s="395"/>
      <c r="V298" s="395"/>
      <c r="W298" s="395"/>
      <c r="X298" s="395"/>
      <c r="Y298" s="395"/>
      <c r="Z298" s="395"/>
      <c r="AA298" s="395"/>
      <c r="AB298" s="395"/>
      <c r="AC298" s="395"/>
      <c r="AD298" s="395"/>
      <c r="AE298" s="395"/>
      <c r="AF298" s="395"/>
      <c r="AG298" s="395"/>
      <c r="AH298" s="395"/>
      <c r="AI298" s="395"/>
      <c r="AJ298" s="395"/>
      <c r="AK298" s="395"/>
      <c r="AL298" s="395"/>
      <c r="AM298" s="395"/>
      <c r="AN298" s="395"/>
      <c r="AO298" s="395"/>
      <c r="AP298" s="395"/>
      <c r="AQ298" s="395"/>
      <c r="AR298" s="395"/>
      <c r="AS298" s="395"/>
      <c r="AT298" s="395"/>
      <c r="AU298" s="395"/>
      <c r="AV298" s="395"/>
      <c r="AW298" s="395"/>
      <c r="AX298" s="395"/>
      <c r="AY298" s="395"/>
      <c r="AZ298" s="395"/>
      <c r="BA298" s="395"/>
      <c r="BB298" s="395"/>
      <c r="BC298" s="395"/>
      <c r="BD298" s="395"/>
      <c r="BE298" s="395"/>
      <c r="BF298" s="395"/>
      <c r="BG298" s="395"/>
      <c r="BH298" s="395"/>
      <c r="BI298" s="395"/>
      <c r="BJ298" s="395"/>
      <c r="BK298" s="395"/>
      <c r="BL298" s="395"/>
      <c r="BM298" s="395"/>
      <c r="BN298" s="395"/>
      <c r="BO298" s="395"/>
      <c r="BP298" s="395"/>
      <c r="BQ298" s="395"/>
      <c r="BR298" s="395"/>
      <c r="BS298" s="395"/>
      <c r="BT298" s="395"/>
      <c r="BU298" s="395"/>
      <c r="BV298" s="395"/>
      <c r="BW298" s="395"/>
      <c r="BX298" s="395"/>
      <c r="BY298" s="395"/>
      <c r="BZ298" s="395"/>
      <c r="CA298" s="395"/>
      <c r="CB298" s="395"/>
      <c r="CC298" s="395"/>
      <c r="CD298" s="395"/>
      <c r="CE298" s="395"/>
      <c r="CF298" s="395"/>
      <c r="CG298" s="395"/>
      <c r="CH298" s="395"/>
      <c r="CI298" s="395"/>
      <c r="CJ298" s="395"/>
      <c r="CK298" s="395"/>
      <c r="CL298" s="395"/>
      <c r="CM298" s="395"/>
      <c r="CN298" s="395"/>
      <c r="CO298" s="395"/>
      <c r="CP298" s="395"/>
      <c r="CQ298" s="395"/>
      <c r="CR298" s="395"/>
      <c r="CS298" s="395"/>
      <c r="CT298" s="395"/>
      <c r="CU298" s="395"/>
      <c r="CV298" s="395"/>
      <c r="CW298" s="395"/>
      <c r="CX298" s="395"/>
      <c r="CY298" s="395"/>
      <c r="CZ298" s="395"/>
      <c r="DA298" s="395"/>
      <c r="DB298" s="395"/>
      <c r="DC298" s="395"/>
      <c r="DD298" s="395"/>
      <c r="DE298" s="395"/>
      <c r="DF298" s="395"/>
      <c r="DG298" s="395"/>
      <c r="DH298" s="395"/>
      <c r="DI298" s="395"/>
      <c r="DJ298" s="395"/>
      <c r="DK298" s="395"/>
    </row>
    <row r="299" spans="1:115" s="2" customFormat="1">
      <c r="A299" s="4" t="s">
        <v>287</v>
      </c>
      <c r="J299" s="45">
        <f>-'Med LF - portfolio costs'!J44*J21</f>
        <v>0</v>
      </c>
      <c r="K299" s="45">
        <f>-'Med LF - portfolio costs'!K44*K21</f>
        <v>0</v>
      </c>
      <c r="L299" s="45">
        <f>-'Med LF - portfolio costs'!L44*L21</f>
        <v>0</v>
      </c>
      <c r="M299" s="45">
        <f>-'Med LF - portfolio costs'!M44*M21</f>
        <v>0</v>
      </c>
      <c r="N299" s="45">
        <f>-'Med LF - portfolio costs'!N44*N21</f>
        <v>-5.2995878553599995</v>
      </c>
      <c r="O299" s="45">
        <f>-'Med LF - portfolio costs'!O44*O21</f>
        <v>-13.288716547315202</v>
      </c>
      <c r="P299" s="45">
        <f>-'Med LF - portfolio costs'!P44*P21</f>
        <v>0</v>
      </c>
      <c r="Q299" s="45">
        <f>-'Med LF - portfolio costs'!Q44*Q21</f>
        <v>0</v>
      </c>
      <c r="R299" s="45">
        <f>-'Med LF - portfolio costs'!R44*R21</f>
        <v>0</v>
      </c>
      <c r="S299" s="45">
        <f>-'Med LF - portfolio costs'!S44*S21</f>
        <v>0</v>
      </c>
      <c r="T299" s="45">
        <f>-'Med LF - portfolio costs'!T44*T21</f>
        <v>0</v>
      </c>
      <c r="U299" s="45">
        <f>-'Med LF - portfolio costs'!U44*U21</f>
        <v>0</v>
      </c>
      <c r="V299" s="45">
        <f>-'Med LF - portfolio costs'!V44*V21</f>
        <v>0</v>
      </c>
      <c r="W299" s="45">
        <f>-'Med LF - portfolio costs'!W44*W21</f>
        <v>-3.1711775592437585</v>
      </c>
      <c r="X299" s="45">
        <f>-'Med LF - portfolio costs'!X44*X21</f>
        <v>-3.3141630847833317</v>
      </c>
      <c r="Y299" s="45">
        <f>-'Med LF - portfolio costs'!Y44*Y21</f>
        <v>-3.7232408323784614</v>
      </c>
      <c r="Z299" s="45">
        <f>-'Med LF - portfolio costs'!Z44*Z21</f>
        <v>-3.4941269182492141</v>
      </c>
      <c r="AA299" s="45">
        <f>-'Med LF - portfolio costs'!AA44*AA21</f>
        <v>-5.9144354846182239</v>
      </c>
      <c r="AB299" s="45">
        <f>-'Med LF - portfolio costs'!AB44*AB21</f>
        <v>-7.5122519547848281</v>
      </c>
      <c r="AC299" s="45">
        <f>-'Med LF - portfolio costs'!AC44*AC21</f>
        <v>-8.2609232492894229</v>
      </c>
      <c r="AD299" s="45">
        <f>-'Med LF - portfolio costs'!AD44*AD21</f>
        <v>-9.4601990768648996</v>
      </c>
      <c r="AE299" s="45">
        <f>-'Med LF - portfolio costs'!AE44*AE21</f>
        <v>-10.99690056512774</v>
      </c>
      <c r="AF299" s="45">
        <f>-'Med LF - portfolio costs'!AF44*AF21</f>
        <v>-12.125446840210978</v>
      </c>
      <c r="AG299" s="45">
        <f>-'Med LF - portfolio costs'!AG44*AG21</f>
        <v>-13.003549219564126</v>
      </c>
      <c r="AH299" s="45">
        <f>-'Med LF - portfolio costs'!AH44*AH21</f>
        <v>-13.800658321233138</v>
      </c>
      <c r="AI299" s="45">
        <f>-'Med LF - portfolio costs'!AI44*AI21</f>
        <v>-14.874811803688996</v>
      </c>
      <c r="AJ299" s="45">
        <f>-'Med LF - portfolio costs'!AJ44*AJ21</f>
        <v>-16.335898901531543</v>
      </c>
      <c r="AK299" s="45">
        <f>-'Med LF - portfolio costs'!AK44*AK21</f>
        <v>-16.662616879562179</v>
      </c>
      <c r="AL299" s="45">
        <f>-'Med LF - portfolio costs'!AL44*AL21</f>
        <v>-16.99586921715342</v>
      </c>
      <c r="AM299" s="45">
        <f>-'Med LF - portfolio costs'!AM44*AM21</f>
        <v>-17.335786601496491</v>
      </c>
      <c r="AN299" s="45">
        <f>-'Med LF - portfolio costs'!AN44*AN21</f>
        <v>-17.682502333526415</v>
      </c>
      <c r="AO299" s="45">
        <f>-'Med LF - portfolio costs'!AO44*AO21</f>
        <v>-18.036152380196949</v>
      </c>
      <c r="AP299" s="45">
        <f>-'Med LF - portfolio costs'!AP44*AP21</f>
        <v>-18.396875427800886</v>
      </c>
      <c r="AQ299" s="45">
        <f>-'Med LF - portfolio costs'!AQ44*AQ21</f>
        <v>-18.764812936356904</v>
      </c>
      <c r="AR299" s="45">
        <f>-'Med LF - portfolio costs'!AR44*AR21</f>
        <v>-19.14010919508404</v>
      </c>
      <c r="AS299" s="45">
        <f>-'Med LF - portfolio costs'!AS44*AS21</f>
        <v>-21.809181059389349</v>
      </c>
      <c r="AT299" s="45">
        <f>-'Med LF - portfolio costs'!AT44*AT21</f>
        <v>-22.24536468057714</v>
      </c>
      <c r="AU299" s="45">
        <f>-'Med LF - portfolio costs'!AU44*AU21</f>
        <v>-22.690271974188686</v>
      </c>
      <c r="AV299" s="45">
        <f>-'Med LF - portfolio costs'!AV44*AV21</f>
        <v>-23.144077413672452</v>
      </c>
      <c r="AW299" s="45">
        <f>-'Med LF - portfolio costs'!AW44*AW21</f>
        <v>-23.606958961945907</v>
      </c>
      <c r="AX299" s="45">
        <f>-'Med LF - portfolio costs'!AX44*AX21</f>
        <v>-24.079098141184822</v>
      </c>
      <c r="AY299" s="45">
        <f>-'Med LF - portfolio costs'!AY44*AY21</f>
        <v>-24.560680104008519</v>
      </c>
      <c r="AZ299" s="45">
        <f>-'Med LF - portfolio costs'!AZ44*AZ21</f>
        <v>-25.051893706088688</v>
      </c>
      <c r="BA299" s="45">
        <f>-'Med LF - portfolio costs'!BA44*BA21</f>
        <v>-25.552931580210466</v>
      </c>
      <c r="BB299" s="45">
        <f>-'Med LF - portfolio costs'!BB44*BB21</f>
        <v>-26.063990211814673</v>
      </c>
      <c r="BC299" s="45">
        <f>-'Med LF - portfolio costs'!BC44*BC21</f>
        <v>-26.58527001605097</v>
      </c>
      <c r="BD299" s="45">
        <f>-'Med LF - portfolio costs'!BD44*BD21</f>
        <v>-27.116975416371979</v>
      </c>
      <c r="BE299" s="45">
        <f>-'Med LF - portfolio costs'!BE44*BE21</f>
        <v>-27.659314924699423</v>
      </c>
      <c r="BF299" s="45">
        <f>-'Med LF - portfolio costs'!BF44*BF21</f>
        <v>-28.212501223193414</v>
      </c>
      <c r="BG299" s="45">
        <f>-'Med LF - portfolio costs'!BG44*BG21</f>
        <v>-28.77675124765728</v>
      </c>
      <c r="BH299" s="45">
        <f>-'Med LF - portfolio costs'!BH44*BH21</f>
        <v>-29.352286272610424</v>
      </c>
      <c r="BI299" s="45">
        <f>-'Med LF - portfolio costs'!BI44*BI21</f>
        <v>-29.939331998062638</v>
      </c>
      <c r="BJ299" s="45">
        <f>-'Med LF - portfolio costs'!BJ44*BJ21</f>
        <v>-30.538118638023885</v>
      </c>
      <c r="BK299" s="45">
        <f>-'Med LF - portfolio costs'!BK44*BK21</f>
        <v>-31.148881010784368</v>
      </c>
      <c r="BL299" s="45">
        <f>-'Med LF - portfolio costs'!BL44*BL21</f>
        <v>-31.771858631000043</v>
      </c>
      <c r="BM299" s="45">
        <f>-'Med LF - portfolio costs'!BM44*BM21</f>
        <v>-32.407295803620045</v>
      </c>
      <c r="BN299" s="45">
        <f>-'Med LF - portfolio costs'!BN44*BN21</f>
        <v>-33.055441719692446</v>
      </c>
      <c r="BO299" s="45">
        <f>-'Med LF - portfolio costs'!BO44*BO21</f>
        <v>-33.716550554086304</v>
      </c>
      <c r="BP299" s="45">
        <f>-'Med LF - portfolio costs'!BP44*BP21</f>
        <v>-34.390881565168023</v>
      </c>
      <c r="BQ299" s="45">
        <f>-'Med LF - portfolio costs'!BQ44*BQ21</f>
        <v>-35.078699196471391</v>
      </c>
      <c r="BR299" s="45">
        <f>-'Med LF - portfolio costs'!BR44*BR21</f>
        <v>-35.780273180400812</v>
      </c>
      <c r="BS299" s="45">
        <f>-'Med LF - portfolio costs'!BS44*BS21</f>
        <v>-36.495878644008833</v>
      </c>
      <c r="BT299" s="45">
        <f>-'Med LF - portfolio costs'!BT44*BT21</f>
        <v>-37.225796216889002</v>
      </c>
      <c r="BU299" s="45">
        <f>-'Med LF - portfolio costs'!BU44*BU21</f>
        <v>-37.970312141226785</v>
      </c>
      <c r="BV299" s="45">
        <f>-'Med LF - portfolio costs'!BV44*BV21</f>
        <v>-38.729718384051324</v>
      </c>
      <c r="BW299" s="45">
        <f>-'Med LF - portfolio costs'!BW44*BW21</f>
        <v>-39.50431275173235</v>
      </c>
      <c r="BX299" s="45">
        <f>-'Med LF - portfolio costs'!BX44*BX21</f>
        <v>-40.294399006766994</v>
      </c>
      <c r="BY299" s="45">
        <f>-'Med LF - portfolio costs'!BY44*BY21</f>
        <v>-41.100286986902333</v>
      </c>
      <c r="BZ299" s="45">
        <f>-'Med LF - portfolio costs'!BZ44*BZ21</f>
        <v>-41.922292726640386</v>
      </c>
      <c r="CA299" s="45">
        <f>-'Med LF - portfolio costs'!CA44*CA21</f>
        <v>-42.760738581173193</v>
      </c>
      <c r="CB299" s="45">
        <f>-'Med LF - portfolio costs'!CB44*CB21</f>
        <v>-43.615953352796652</v>
      </c>
      <c r="CC299" s="45">
        <f>-'Med LF - portfolio costs'!CC44*CC21</f>
        <v>-44.488272419852592</v>
      </c>
      <c r="CD299" s="45">
        <f>-'Med LF - portfolio costs'!CD44*CD21</f>
        <v>-45.378037868249635</v>
      </c>
      <c r="CE299" s="45">
        <f>-'Med LF - portfolio costs'!CE44*CE21</f>
        <v>-46.285598625614632</v>
      </c>
      <c r="CF299" s="45">
        <f>-'Med LF - portfolio costs'!CF44*CF21</f>
        <v>-47.211310598126914</v>
      </c>
      <c r="CG299" s="45">
        <f>-'Med LF - portfolio costs'!CG44*CG21</f>
        <v>-48.155536810089465</v>
      </c>
    </row>
    <row r="300" spans="1:115" s="50" customFormat="1">
      <c r="A300" s="50" t="s">
        <v>253</v>
      </c>
      <c r="J300" s="48">
        <f>(J297+J292)*'Med LF - portfolio costs'!J39+J299</f>
        <v>1.1280036666666668</v>
      </c>
      <c r="K300" s="48">
        <f>(K297+K292)*'Med LF - portfolio costs'!K39+K299</f>
        <v>10.469484113533333</v>
      </c>
      <c r="L300" s="48">
        <f>(L297+L292)*'Med LF - portfolio costs'!L39+L299</f>
        <v>22.591796315852001</v>
      </c>
      <c r="M300" s="48">
        <f>(M297+M292)*'Med LF - portfolio costs'!M39+M299</f>
        <v>35.853180766012343</v>
      </c>
      <c r="N300" s="48">
        <f>(N297+N292)*'Med LF - portfolio costs'!N39+N299</f>
        <v>44.346065300313299</v>
      </c>
      <c r="O300" s="48">
        <f>(O297+O292)*'Med LF - portfolio costs'!O39+O299</f>
        <v>48.195227255987923</v>
      </c>
      <c r="P300" s="48">
        <f>(P297+P292)*'Med LF - portfolio costs'!P39+P299</f>
        <v>108.48847301844998</v>
      </c>
      <c r="Q300" s="48">
        <f>(Q297+Q292)*'Med LF - portfolio costs'!Q39+Q299</f>
        <v>132.59786668895356</v>
      </c>
      <c r="R300" s="48">
        <f>(R297+R292)*'Med LF - portfolio costs'!R39+R299</f>
        <v>122.07708528070172</v>
      </c>
      <c r="S300" s="48">
        <f>(S297+S292)*'Med LF - portfolio costs'!S39+S299</f>
        <v>142.48160091030985</v>
      </c>
      <c r="T300" s="48">
        <f>(T297+T292)*'Med LF - portfolio costs'!T39+T299</f>
        <v>166.22977219736376</v>
      </c>
      <c r="U300" s="48">
        <f>(U297+U292)*'Med LF - portfolio costs'!U39+U299</f>
        <v>185.76147519288787</v>
      </c>
      <c r="V300" s="48">
        <f>(V297+V292)*'Med LF - portfolio costs'!V39+V299</f>
        <v>206.3015207664883</v>
      </c>
      <c r="W300" s="48">
        <f>(W297+W292)*'Med LF - portfolio costs'!W39+W299</f>
        <v>210.57076519128171</v>
      </c>
      <c r="X300" s="48">
        <f>(X297+X292)*'Med LF - portfolio costs'!X39+X299</f>
        <v>215.35396497958121</v>
      </c>
      <c r="Y300" s="48">
        <f>(Y297+Y292)*'Med LF - portfolio costs'!Y39+Y299</f>
        <v>214.57548790548071</v>
      </c>
      <c r="Z300" s="48">
        <f>(Z297+Z292)*'Med LF - portfolio costs'!Z39+Z299</f>
        <v>213.26896759948252</v>
      </c>
      <c r="AA300" s="48">
        <f>(AA297+AA292)*'Med LF - portfolio costs'!AA39+AA299</f>
        <v>200.57857246954003</v>
      </c>
      <c r="AB300" s="48">
        <f>(AB297+AB292)*'Med LF - portfolio costs'!AB39+AB299</f>
        <v>193.91364112749184</v>
      </c>
      <c r="AC300" s="48">
        <f>(AC297+AC292)*'Med LF - portfolio costs'!AC39+AC299</f>
        <v>193.79688432807615</v>
      </c>
      <c r="AD300" s="48">
        <f>(AD297+AD292)*'Med LF - portfolio costs'!AD39+AD299</f>
        <v>192.1164667247088</v>
      </c>
      <c r="AE300" s="48">
        <f>(AE297+AE292)*'Med LF - portfolio costs'!AE39+AE299</f>
        <v>188.91074465715036</v>
      </c>
      <c r="AF300" s="48">
        <f>(AF297+AF292)*'Med LF - portfolio costs'!AF39+AF299</f>
        <v>187.55039934514838</v>
      </c>
      <c r="AG300" s="48">
        <f>(AG297+AG292)*'Med LF - portfolio costs'!AG39+AG299</f>
        <v>188.40489233957749</v>
      </c>
      <c r="AH300" s="48">
        <f>(AH297+AH292)*'Med LF - portfolio costs'!AH39+AH299</f>
        <v>192.12495972158993</v>
      </c>
      <c r="AI300" s="48">
        <f>(AI297+AI292)*'Med LF - portfolio costs'!AI39+AI299</f>
        <v>194.2833866544303</v>
      </c>
      <c r="AJ300" s="48">
        <f>(AJ297+AJ292)*'Med LF - portfolio costs'!AJ39+AJ299</f>
        <v>194.36249598310334</v>
      </c>
      <c r="AK300" s="48">
        <f>(AK297+AK292)*'Med LF - portfolio costs'!AK39+AK299</f>
        <v>198.37667074101881</v>
      </c>
      <c r="AL300" s="48">
        <f>(AL297+AL292)*'Med LF - portfolio costs'!AL39+AL299</f>
        <v>202.10216465902795</v>
      </c>
      <c r="AM300" s="48">
        <f>(AM297+AM292)*'Med LF - portfolio costs'!AM39+AM299</f>
        <v>206.69181940816605</v>
      </c>
      <c r="AN300" s="48">
        <f>(AN297+AN292)*'Med LF - portfolio costs'!AN39+AN299</f>
        <v>213.11169763285051</v>
      </c>
      <c r="AO300" s="48">
        <f>(AO297+AO292)*'Med LF - portfolio costs'!AO39+AO299</f>
        <v>220.28406067348038</v>
      </c>
      <c r="AP300" s="48">
        <f>(AP297+AP292)*'Med LF - portfolio costs'!AP39+AP299</f>
        <v>226.72430864750595</v>
      </c>
      <c r="AQ300" s="48">
        <f>(AQ297+AQ292)*'Med LF - portfolio costs'!AQ39+AQ299</f>
        <v>233.22902083408565</v>
      </c>
      <c r="AR300" s="48">
        <f>(AR297+AR292)*'Med LF - portfolio costs'!AR39+AR299</f>
        <v>239.50728068134197</v>
      </c>
      <c r="AS300" s="48">
        <f>(AS297+AS292)*'Med LF - portfolio costs'!AS39+AS299</f>
        <v>246.89114751647895</v>
      </c>
      <c r="AT300" s="48">
        <f>(AT297+AT292)*'Med LF - portfolio costs'!AT39+AT299</f>
        <v>248.88905780814162</v>
      </c>
      <c r="AU300" s="48">
        <f>(AU297+AU292)*'Med LF - portfolio costs'!AU39+AU299</f>
        <v>250.92903014215656</v>
      </c>
      <c r="AV300" s="48">
        <f>(AV297+AV292)*'Med LF - portfolio costs'!AV39+AV299</f>
        <v>256.00863292818076</v>
      </c>
      <c r="AW300" s="48">
        <f>(AW297+AW292)*'Med LF - portfolio costs'!AW39+AW299</f>
        <v>260.99014451453809</v>
      </c>
      <c r="AX300" s="48">
        <f>(AX297+AX292)*'Med LF - portfolio costs'!AX39+AX299</f>
        <v>265.97487480339379</v>
      </c>
      <c r="AY300" s="48">
        <f>(AY297+AY292)*'Med LF - portfolio costs'!AY39+AY299</f>
        <v>270.96438309272531</v>
      </c>
      <c r="AZ300" s="48">
        <f>(AZ297+AZ292)*'Med LF - portfolio costs'!AZ39+AZ299</f>
        <v>276.27347254219819</v>
      </c>
      <c r="BA300" s="48">
        <f>(BA297+BA292)*'Med LF - portfolio costs'!BA39+BA299</f>
        <v>281.79894199304221</v>
      </c>
      <c r="BB300" s="48">
        <f>(BB297+BB292)*'Med LF - portfolio costs'!BB39+BB299</f>
        <v>287.434920832903</v>
      </c>
      <c r="BC300" s="48">
        <f>(BC297+BC292)*'Med LF - portfolio costs'!BC39+BC299</f>
        <v>293.18361924956105</v>
      </c>
      <c r="BD300" s="48">
        <f>(BD297+BD292)*'Med LF - portfolio costs'!BD39+BD299</f>
        <v>299.04729163455227</v>
      </c>
      <c r="BE300" s="48">
        <f>(BE297+BE292)*'Med LF - portfolio costs'!BE39+BE299</f>
        <v>305.02823746724329</v>
      </c>
      <c r="BF300" s="48">
        <f>(BF297+BF292)*'Med LF - portfolio costs'!BF39+BF299</f>
        <v>311.12880221658816</v>
      </c>
      <c r="BG300" s="48">
        <f>(BG297+BG292)*'Med LF - portfolio costs'!BG39+BG299</f>
        <v>317.35137826091994</v>
      </c>
      <c r="BH300" s="48">
        <f>(BH297+BH292)*'Med LF - portfolio costs'!BH39+BH299</f>
        <v>323.6984058261383</v>
      </c>
      <c r="BI300" s="48">
        <f>(BI297+BI292)*'Med LF - portfolio costs'!BI39+BI299</f>
        <v>330.17237394266112</v>
      </c>
      <c r="BJ300" s="48">
        <f>(BJ297+BJ292)*'Med LF - portfolio costs'!BJ39+BJ299</f>
        <v>336.77582142151431</v>
      </c>
      <c r="BK300" s="48">
        <f>(BK297+BK292)*'Med LF - portfolio costs'!BK39+BK299</f>
        <v>343.5113378499446</v>
      </c>
      <c r="BL300" s="48">
        <f>(BL297+BL292)*'Med LF - portfolio costs'!BL39+BL299</f>
        <v>350.38156460694347</v>
      </c>
      <c r="BM300" s="48">
        <f>(BM297+BM292)*'Med LF - portfolio costs'!BM39+BM299</f>
        <v>357.38919589908238</v>
      </c>
      <c r="BN300" s="48">
        <f>(BN297+BN292)*'Med LF - portfolio costs'!BN39+BN299</f>
        <v>364.53697981706404</v>
      </c>
      <c r="BO300" s="48">
        <f>(BO297+BO292)*'Med LF - portfolio costs'!BO39+BO299</f>
        <v>371.8277194134053</v>
      </c>
      <c r="BP300" s="48">
        <f>(BP297+BP292)*'Med LF - portfolio costs'!BP39+BP299</f>
        <v>379.26427380167337</v>
      </c>
      <c r="BQ300" s="48">
        <f>(BQ297+BQ292)*'Med LF - portfolio costs'!BQ39+BQ299</f>
        <v>386.84955927770676</v>
      </c>
      <c r="BR300" s="48">
        <f>(BR297+BR292)*'Med LF - portfolio costs'!BR39+BR299</f>
        <v>394.58655046326101</v>
      </c>
      <c r="BS300" s="48">
        <f>(BS297+BS292)*'Med LF - portfolio costs'!BS39+BS299</f>
        <v>402.47828147252613</v>
      </c>
      <c r="BT300" s="48">
        <f>(BT297+BT292)*'Med LF - portfolio costs'!BT39+BT299</f>
        <v>410.52784710197659</v>
      </c>
      <c r="BU300" s="48">
        <f>(BU297+BU292)*'Med LF - portfolio costs'!BU39+BU299</f>
        <v>418.73840404401619</v>
      </c>
      <c r="BV300" s="48">
        <f>(BV297+BV292)*'Med LF - portfolio costs'!BV39+BV299</f>
        <v>427.11317212489655</v>
      </c>
      <c r="BW300" s="48">
        <f>(BW297+BW292)*'Med LF - portfolio costs'!BW39+BW299</f>
        <v>435.65543556739448</v>
      </c>
      <c r="BX300" s="48">
        <f>(BX297+BX292)*'Med LF - portfolio costs'!BX39+BX299</f>
        <v>444.36854427874243</v>
      </c>
      <c r="BY300" s="48">
        <f>(BY297+BY292)*'Med LF - portfolio costs'!BY39+BY299</f>
        <v>453.25591516431729</v>
      </c>
      <c r="BZ300" s="48">
        <f>(BZ297+BZ292)*'Med LF - portfolio costs'!BZ39+BZ299</f>
        <v>462.32103346760374</v>
      </c>
      <c r="CA300" s="48">
        <f>(CA297+CA292)*'Med LF - portfolio costs'!CA39+CA299</f>
        <v>471.56745413695569</v>
      </c>
      <c r="CB300" s="48">
        <f>(CB297+CB292)*'Med LF - portfolio costs'!CB39+CB299</f>
        <v>480.99880321969476</v>
      </c>
      <c r="CC300" s="48">
        <f>(CC297+CC292)*'Med LF - portfolio costs'!CC39+CC299</f>
        <v>490.61877928408865</v>
      </c>
      <c r="CD300" s="48">
        <f>(CD297+CD292)*'Med LF - portfolio costs'!CD39+CD299</f>
        <v>500.43115486977047</v>
      </c>
      <c r="CE300" s="48">
        <f>(CE297+CE292)*'Med LF - portfolio costs'!CE39+CE299</f>
        <v>510.43977796716581</v>
      </c>
      <c r="CF300" s="48">
        <f>(CF297+CF292)*'Med LF - portfolio costs'!CF39+CF299</f>
        <v>520.64857352650915</v>
      </c>
      <c r="CG300" s="48">
        <f>(CG297+CG292)*'Med LF - portfolio costs'!CG39+CG299</f>
        <v>531.06154499703939</v>
      </c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</row>
    <row r="301" spans="1:115" s="49" customFormat="1"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</row>
    <row r="302" spans="1:115" s="31" customFormat="1" ht="15">
      <c r="A302" s="137" t="s">
        <v>338</v>
      </c>
      <c r="J302" s="46"/>
      <c r="K302" s="141">
        <f t="shared" ref="K302:AP302" si="2415">K310</f>
        <v>130</v>
      </c>
      <c r="L302" s="141">
        <f t="shared" si="2415"/>
        <v>128</v>
      </c>
      <c r="M302" s="141">
        <f t="shared" si="2415"/>
        <v>126</v>
      </c>
      <c r="N302" s="141">
        <f t="shared" si="2415"/>
        <v>123</v>
      </c>
      <c r="O302" s="141">
        <f t="shared" si="2415"/>
        <v>121</v>
      </c>
      <c r="P302" s="141">
        <f t="shared" si="2415"/>
        <v>119</v>
      </c>
      <c r="Q302" s="141">
        <f t="shared" si="2415"/>
        <v>117</v>
      </c>
      <c r="R302" s="141">
        <f t="shared" si="2415"/>
        <v>115</v>
      </c>
      <c r="S302" s="141">
        <f t="shared" si="2415"/>
        <v>113</v>
      </c>
      <c r="T302" s="141">
        <f t="shared" si="2415"/>
        <v>110</v>
      </c>
      <c r="U302" s="141">
        <f t="shared" si="2415"/>
        <v>108</v>
      </c>
      <c r="V302" s="141">
        <f t="shared" si="2415"/>
        <v>106</v>
      </c>
      <c r="W302" s="141">
        <f t="shared" si="2415"/>
        <v>104</v>
      </c>
      <c r="X302" s="141">
        <f t="shared" si="2415"/>
        <v>102</v>
      </c>
      <c r="Y302" s="141">
        <f t="shared" si="2415"/>
        <v>99</v>
      </c>
      <c r="Z302" s="141">
        <f t="shared" si="2415"/>
        <v>97</v>
      </c>
      <c r="AA302" s="141">
        <f t="shared" si="2415"/>
        <v>95</v>
      </c>
      <c r="AB302" s="141">
        <f t="shared" si="2415"/>
        <v>93</v>
      </c>
      <c r="AC302" s="141">
        <f t="shared" si="2415"/>
        <v>91</v>
      </c>
      <c r="AD302" s="141">
        <f t="shared" si="2415"/>
        <v>88</v>
      </c>
      <c r="AE302" s="141">
        <f t="shared" si="2415"/>
        <v>86</v>
      </c>
      <c r="AF302" s="141">
        <f t="shared" si="2415"/>
        <v>84</v>
      </c>
      <c r="AG302" s="141">
        <f t="shared" si="2415"/>
        <v>82</v>
      </c>
      <c r="AH302" s="141">
        <f t="shared" si="2415"/>
        <v>80</v>
      </c>
      <c r="AI302" s="141">
        <f t="shared" si="2415"/>
        <v>77</v>
      </c>
      <c r="AJ302" s="141">
        <f t="shared" si="2415"/>
        <v>75</v>
      </c>
      <c r="AK302" s="141">
        <f t="shared" si="2415"/>
        <v>73</v>
      </c>
      <c r="AL302" s="141">
        <f t="shared" si="2415"/>
        <v>71</v>
      </c>
      <c r="AM302" s="141">
        <f t="shared" si="2415"/>
        <v>69</v>
      </c>
      <c r="AN302" s="141">
        <f t="shared" si="2415"/>
        <v>66</v>
      </c>
      <c r="AO302" s="141">
        <f t="shared" si="2415"/>
        <v>6</v>
      </c>
      <c r="AP302" s="141">
        <f t="shared" si="2415"/>
        <v>0</v>
      </c>
      <c r="AQ302" s="141">
        <f t="shared" ref="AQ302:BV302" si="2416">AQ310</f>
        <v>0</v>
      </c>
      <c r="AR302" s="141">
        <f t="shared" si="2416"/>
        <v>0</v>
      </c>
      <c r="AS302" s="141">
        <f t="shared" si="2416"/>
        <v>0</v>
      </c>
      <c r="AT302" s="141">
        <f t="shared" si="2416"/>
        <v>0</v>
      </c>
      <c r="AU302" s="141">
        <f t="shared" si="2416"/>
        <v>0</v>
      </c>
      <c r="AV302" s="141">
        <f t="shared" si="2416"/>
        <v>0</v>
      </c>
      <c r="AW302" s="141">
        <f t="shared" si="2416"/>
        <v>0</v>
      </c>
      <c r="AX302" s="141">
        <f t="shared" si="2416"/>
        <v>0</v>
      </c>
      <c r="AY302" s="141">
        <f t="shared" si="2416"/>
        <v>0</v>
      </c>
      <c r="AZ302" s="141">
        <f t="shared" si="2416"/>
        <v>0</v>
      </c>
      <c r="BA302" s="141">
        <f t="shared" si="2416"/>
        <v>0</v>
      </c>
      <c r="BB302" s="141">
        <f t="shared" si="2416"/>
        <v>0</v>
      </c>
      <c r="BC302" s="141">
        <f t="shared" si="2416"/>
        <v>0</v>
      </c>
      <c r="BD302" s="141">
        <f t="shared" si="2416"/>
        <v>0</v>
      </c>
      <c r="BE302" s="141">
        <f t="shared" si="2416"/>
        <v>0</v>
      </c>
      <c r="BF302" s="141">
        <f t="shared" si="2416"/>
        <v>0</v>
      </c>
      <c r="BG302" s="141">
        <f t="shared" si="2416"/>
        <v>0</v>
      </c>
      <c r="BH302" s="141">
        <f t="shared" si="2416"/>
        <v>0</v>
      </c>
      <c r="BI302" s="141">
        <f t="shared" si="2416"/>
        <v>0</v>
      </c>
      <c r="BJ302" s="141">
        <f t="shared" si="2416"/>
        <v>0</v>
      </c>
      <c r="BK302" s="141">
        <f t="shared" si="2416"/>
        <v>0</v>
      </c>
      <c r="BL302" s="141">
        <f t="shared" si="2416"/>
        <v>0</v>
      </c>
      <c r="BM302" s="141">
        <f t="shared" si="2416"/>
        <v>0</v>
      </c>
      <c r="BN302" s="141">
        <f t="shared" si="2416"/>
        <v>0</v>
      </c>
      <c r="BO302" s="141">
        <f t="shared" si="2416"/>
        <v>0</v>
      </c>
      <c r="BP302" s="141">
        <f t="shared" si="2416"/>
        <v>0</v>
      </c>
      <c r="BQ302" s="141">
        <f t="shared" si="2416"/>
        <v>0</v>
      </c>
      <c r="BR302" s="141">
        <f t="shared" si="2416"/>
        <v>0</v>
      </c>
      <c r="BS302" s="141">
        <f t="shared" si="2416"/>
        <v>0</v>
      </c>
      <c r="BT302" s="141">
        <f t="shared" si="2416"/>
        <v>0</v>
      </c>
      <c r="BU302" s="141">
        <f t="shared" si="2416"/>
        <v>0</v>
      </c>
      <c r="BV302" s="141">
        <f t="shared" si="2416"/>
        <v>0</v>
      </c>
      <c r="BW302" s="141">
        <f t="shared" ref="BW302:CG302" si="2417">BW310</f>
        <v>0</v>
      </c>
      <c r="BX302" s="141">
        <f t="shared" si="2417"/>
        <v>0</v>
      </c>
      <c r="BY302" s="141">
        <f t="shared" si="2417"/>
        <v>0</v>
      </c>
      <c r="BZ302" s="141">
        <f t="shared" si="2417"/>
        <v>0</v>
      </c>
      <c r="CA302" s="141">
        <f t="shared" si="2417"/>
        <v>0</v>
      </c>
      <c r="CB302" s="141">
        <f t="shared" si="2417"/>
        <v>0</v>
      </c>
      <c r="CC302" s="141">
        <f t="shared" si="2417"/>
        <v>0</v>
      </c>
      <c r="CD302" s="141">
        <f t="shared" si="2417"/>
        <v>0</v>
      </c>
      <c r="CE302" s="141">
        <f t="shared" si="2417"/>
        <v>0</v>
      </c>
      <c r="CF302" s="141">
        <f t="shared" si="2417"/>
        <v>0</v>
      </c>
      <c r="CG302" s="141">
        <f t="shared" si="2417"/>
        <v>0</v>
      </c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</row>
    <row r="303" spans="1:115" s="46" customFormat="1" ht="15">
      <c r="A303" s="49" t="s">
        <v>381</v>
      </c>
      <c r="J303" s="189">
        <f>'Med LF - portfolio costs'!J28*'Med LF - NPV DSM'!J21</f>
        <v>-3.5993553836579992</v>
      </c>
      <c r="K303" s="189">
        <f>'Med LF - portfolio costs'!K28*'Med LF - NPV DSM'!K21</f>
        <v>-7.4918183263559994</v>
      </c>
      <c r="L303" s="189">
        <f>'Med LF - portfolio costs'!L28*'Med LF - NPV DSM'!L21</f>
        <v>-13.333899590992569</v>
      </c>
      <c r="M303" s="189">
        <f>'Med LF - portfolio costs'!M28*'Med LF - NPV DSM'!M21</f>
        <v>-23.684983674284069</v>
      </c>
      <c r="N303" s="189">
        <f>'Med LF - portfolio costs'!N28*'Med LF - NPV DSM'!N21</f>
        <v>-35.660108455806231</v>
      </c>
      <c r="O303" s="189">
        <f>'Med LF - portfolio costs'!O28*'Med LF - NPV DSM'!O21</f>
        <v>-47.384481822385347</v>
      </c>
      <c r="P303" s="189">
        <f>'Med LF - portfolio costs'!P28*'Med LF - NPV DSM'!P21</f>
        <v>-73.689308961776462</v>
      </c>
      <c r="Q303" s="189">
        <f>'Med LF - portfolio costs'!Q28*'Med LF - NPV DSM'!Q21</f>
        <v>-56.495226854363189</v>
      </c>
      <c r="R303" s="189">
        <f>'Med LF - portfolio costs'!R28*'Med LF - NPV DSM'!R21</f>
        <v>-45.873627753950245</v>
      </c>
      <c r="S303" s="189">
        <f>'Med LF - portfolio costs'!S28*'Med LF - NPV DSM'!S21</f>
        <v>-22.285276612729263</v>
      </c>
      <c r="T303" s="189">
        <f>'Med LF - portfolio costs'!T28*'Med LF - NPV DSM'!T21</f>
        <v>-17.794671327597769</v>
      </c>
      <c r="U303" s="189">
        <f>'Med LF - portfolio costs'!U28*'Med LF - NPV DSM'!U21</f>
        <v>-12.609626370152833</v>
      </c>
      <c r="V303" s="189">
        <f>'Med LF - portfolio costs'!V28*'Med LF - NPV DSM'!V21</f>
        <v>-7.9495828418909014</v>
      </c>
      <c r="W303" s="189"/>
      <c r="X303" s="189"/>
      <c r="Y303" s="395"/>
      <c r="Z303" s="395"/>
      <c r="AA303" s="395"/>
      <c r="AB303" s="395"/>
      <c r="AC303" s="395"/>
      <c r="AD303" s="395"/>
      <c r="AE303" s="395"/>
      <c r="AF303" s="395"/>
      <c r="AG303" s="395"/>
      <c r="AH303" s="395"/>
      <c r="AI303" s="395"/>
      <c r="AJ303" s="395"/>
      <c r="AK303" s="395"/>
      <c r="AL303" s="395"/>
      <c r="AM303" s="395"/>
      <c r="AN303" s="395"/>
      <c r="AO303" s="395"/>
      <c r="AP303" s="395"/>
      <c r="AQ303" s="395"/>
      <c r="AR303" s="395"/>
      <c r="AS303" s="395"/>
      <c r="AT303" s="395"/>
      <c r="AU303" s="395"/>
      <c r="AV303" s="395"/>
      <c r="AW303" s="395"/>
      <c r="AX303" s="395"/>
      <c r="AY303" s="395"/>
      <c r="AZ303" s="395"/>
      <c r="BA303" s="395"/>
      <c r="BB303" s="395"/>
      <c r="BC303" s="395"/>
      <c r="BD303" s="395"/>
      <c r="BE303" s="395"/>
      <c r="BF303" s="395"/>
      <c r="BG303" s="395"/>
      <c r="BH303" s="395"/>
      <c r="BI303" s="395"/>
      <c r="BJ303" s="395"/>
      <c r="BK303" s="395"/>
      <c r="BL303" s="395"/>
      <c r="BM303" s="395"/>
      <c r="BN303" s="395"/>
      <c r="BO303" s="395"/>
      <c r="BP303" s="395"/>
      <c r="BQ303" s="395"/>
      <c r="BR303" s="395"/>
      <c r="BS303" s="395"/>
      <c r="BT303" s="395"/>
      <c r="BU303" s="395"/>
      <c r="BV303" s="395"/>
      <c r="BW303" s="395"/>
      <c r="BX303" s="395"/>
      <c r="BY303" s="395"/>
      <c r="BZ303" s="395"/>
      <c r="CA303" s="395"/>
      <c r="CB303" s="395"/>
      <c r="CC303" s="395"/>
      <c r="CD303" s="395"/>
      <c r="CE303" s="395"/>
      <c r="CF303" s="395"/>
      <c r="CG303" s="395"/>
      <c r="CH303" s="395"/>
      <c r="CI303" s="395"/>
      <c r="CJ303" s="395"/>
      <c r="CK303" s="395"/>
      <c r="CL303" s="395"/>
      <c r="CM303" s="395"/>
      <c r="CN303" s="395"/>
      <c r="CO303" s="395"/>
      <c r="CP303" s="395"/>
      <c r="CQ303" s="395"/>
      <c r="CR303" s="395"/>
      <c r="CS303" s="395"/>
      <c r="CT303" s="395"/>
      <c r="CU303" s="395"/>
      <c r="CV303" s="395"/>
      <c r="CW303" s="395"/>
      <c r="CX303" s="395"/>
      <c r="CY303" s="395"/>
      <c r="CZ303" s="395"/>
      <c r="DA303" s="395"/>
      <c r="DB303" s="395"/>
      <c r="DC303" s="395"/>
      <c r="DD303" s="395"/>
      <c r="DE303" s="395"/>
      <c r="DF303" s="395"/>
      <c r="DG303" s="395"/>
      <c r="DH303" s="395"/>
      <c r="DI303" s="395"/>
      <c r="DJ303" s="395"/>
      <c r="DK303" s="395"/>
    </row>
    <row r="304" spans="1:115" s="2" customFormat="1"/>
    <row r="305" spans="1:85" s="2" customFormat="1" ht="15">
      <c r="A305" s="133" t="s">
        <v>384</v>
      </c>
      <c r="J305" s="291">
        <f>'Med LF - portfolio'!E29</f>
        <v>152.07</v>
      </c>
      <c r="K305" s="291">
        <f>'Med LF - portfolio'!F29</f>
        <v>288.60000000000002</v>
      </c>
      <c r="L305" s="291">
        <f>'Med LF - portfolio'!G29</f>
        <v>470.64000000000004</v>
      </c>
      <c r="M305" s="291">
        <f>'Med LF - portfolio'!H29</f>
        <v>793.65000000000009</v>
      </c>
      <c r="N305" s="291">
        <f>'Med LF - portfolio'!I29</f>
        <v>1135.5300000000002</v>
      </c>
      <c r="O305" s="291">
        <f>'Med LF - portfolio'!J29</f>
        <v>1435.23</v>
      </c>
      <c r="P305" s="291">
        <f>'Med LF - portfolio'!K29</f>
        <v>2408.9300000000003</v>
      </c>
      <c r="Q305" s="291">
        <f>'Med LF - portfolio'!L29</f>
        <v>2725.28</v>
      </c>
      <c r="R305" s="291">
        <f>'Med LF - portfolio'!M29</f>
        <v>2953.94</v>
      </c>
      <c r="S305" s="291">
        <f>'Med LF - portfolio'!N29</f>
        <v>3110.4500000000003</v>
      </c>
      <c r="T305" s="291">
        <f>'Med LF - portfolio'!O29</f>
        <v>3763.21</v>
      </c>
      <c r="U305" s="291">
        <f>'Med LF - portfolio'!P29</f>
        <v>4464.1900000000005</v>
      </c>
      <c r="V305" s="291">
        <f>'Med LF - portfolio'!Q29</f>
        <v>5185.84</v>
      </c>
      <c r="W305" s="291">
        <f>'Med LF - portfolio'!R29</f>
        <v>5347.9</v>
      </c>
      <c r="X305" s="291">
        <f>'Med LF - portfolio'!S29</f>
        <v>5457.7900000000009</v>
      </c>
      <c r="Y305" s="291">
        <f>'Med LF - portfolio'!T29</f>
        <v>5604.31</v>
      </c>
      <c r="Z305" s="291">
        <f>'Med LF - portfolio'!U29</f>
        <v>5620.9600000000009</v>
      </c>
      <c r="AA305" s="291">
        <f>'Med LF - portfolio'!V29</f>
        <v>5867.38</v>
      </c>
      <c r="AB305" s="291">
        <f>'Med LF - portfolio'!W29</f>
        <v>5963.9500000000007</v>
      </c>
      <c r="AC305" s="291">
        <f>'Med LF - portfolio'!X29</f>
        <v>5901.7900000000009</v>
      </c>
      <c r="AD305" s="291">
        <f>'Med LF - portfolio'!Y29</f>
        <v>5961.7300000000005</v>
      </c>
      <c r="AE305" s="291">
        <f>'Med LF - portfolio'!Z29</f>
        <v>6056.08</v>
      </c>
      <c r="AF305" s="291">
        <f>'Med LF - portfolio'!AA29</f>
        <v>6098.26</v>
      </c>
      <c r="AG305" s="291">
        <f>'Med LF - portfolio'!AB29</f>
        <v>6090.49</v>
      </c>
      <c r="AH305" s="291">
        <f>'Med LF - portfolio'!AC29</f>
        <v>6062.74</v>
      </c>
      <c r="AI305" s="291">
        <f>'Med LF - portfolio'!AD29</f>
        <v>6100.4800000000005</v>
      </c>
      <c r="AJ305" s="291">
        <f>'Med LF - portfolio'!AE29</f>
        <v>6187.0599999999995</v>
      </c>
      <c r="AK305" s="291">
        <f>'Med LF - portfolio'!AF29</f>
        <v>6187.0599999999995</v>
      </c>
      <c r="AL305" s="291">
        <f>'Med LF - portfolio'!AG29</f>
        <v>6187.0599999999995</v>
      </c>
      <c r="AM305" s="291">
        <f>'Med LF - portfolio'!AH29</f>
        <v>6187.0599999999995</v>
      </c>
      <c r="AN305" s="291">
        <f>'Med LF - portfolio'!AI29</f>
        <v>6187.0599999999995</v>
      </c>
      <c r="AO305" s="291">
        <f>'Med LF - portfolio'!AJ29</f>
        <v>6187.0599999999995</v>
      </c>
      <c r="AP305" s="291">
        <f>'Med LF - portfolio'!AK29</f>
        <v>6187.0599999999995</v>
      </c>
      <c r="AQ305" s="291">
        <f>'Med LF - portfolio'!AL29</f>
        <v>6187.0599999999995</v>
      </c>
      <c r="AR305" s="291">
        <f>'Med LF - portfolio'!AM29</f>
        <v>6187.0599999999995</v>
      </c>
      <c r="AS305" s="291">
        <f>'Med LF - portfolio'!AN29</f>
        <v>5663.0599999999995</v>
      </c>
      <c r="AT305" s="291">
        <f>'Med LF - portfolio'!AO29</f>
        <v>5663.0599999999995</v>
      </c>
      <c r="AU305" s="291">
        <f>AT305</f>
        <v>5663.0599999999995</v>
      </c>
      <c r="AV305" s="291">
        <f t="shared" ref="AV305:CG305" si="2418">AU305</f>
        <v>5663.0599999999995</v>
      </c>
      <c r="AW305" s="291">
        <f t="shared" si="2418"/>
        <v>5663.0599999999995</v>
      </c>
      <c r="AX305" s="291">
        <f t="shared" si="2418"/>
        <v>5663.0599999999995</v>
      </c>
      <c r="AY305" s="291">
        <f t="shared" si="2418"/>
        <v>5663.0599999999995</v>
      </c>
      <c r="AZ305" s="291">
        <f t="shared" si="2418"/>
        <v>5663.0599999999995</v>
      </c>
      <c r="BA305" s="291">
        <f t="shared" si="2418"/>
        <v>5663.0599999999995</v>
      </c>
      <c r="BB305" s="291">
        <f t="shared" si="2418"/>
        <v>5663.0599999999995</v>
      </c>
      <c r="BC305" s="291">
        <f t="shared" si="2418"/>
        <v>5663.0599999999995</v>
      </c>
      <c r="BD305" s="291">
        <f t="shared" si="2418"/>
        <v>5663.0599999999995</v>
      </c>
      <c r="BE305" s="291">
        <f t="shared" si="2418"/>
        <v>5663.0599999999995</v>
      </c>
      <c r="BF305" s="291">
        <f t="shared" si="2418"/>
        <v>5663.0599999999995</v>
      </c>
      <c r="BG305" s="291">
        <f t="shared" si="2418"/>
        <v>5663.0599999999995</v>
      </c>
      <c r="BH305" s="291">
        <f t="shared" si="2418"/>
        <v>5663.0599999999995</v>
      </c>
      <c r="BI305" s="291">
        <f t="shared" si="2418"/>
        <v>5663.0599999999995</v>
      </c>
      <c r="BJ305" s="291">
        <f t="shared" si="2418"/>
        <v>5663.0599999999995</v>
      </c>
      <c r="BK305" s="291">
        <f t="shared" si="2418"/>
        <v>5663.0599999999995</v>
      </c>
      <c r="BL305" s="291">
        <f t="shared" si="2418"/>
        <v>5663.0599999999995</v>
      </c>
      <c r="BM305" s="291">
        <f t="shared" si="2418"/>
        <v>5663.0599999999995</v>
      </c>
      <c r="BN305" s="291">
        <f t="shared" si="2418"/>
        <v>5663.0599999999995</v>
      </c>
      <c r="BO305" s="291">
        <f t="shared" si="2418"/>
        <v>5663.0599999999995</v>
      </c>
      <c r="BP305" s="291">
        <f t="shared" si="2418"/>
        <v>5663.0599999999995</v>
      </c>
      <c r="BQ305" s="291">
        <f t="shared" si="2418"/>
        <v>5663.0599999999995</v>
      </c>
      <c r="BR305" s="291">
        <f t="shared" si="2418"/>
        <v>5663.0599999999995</v>
      </c>
      <c r="BS305" s="291">
        <f t="shared" si="2418"/>
        <v>5663.0599999999995</v>
      </c>
      <c r="BT305" s="291">
        <f t="shared" si="2418"/>
        <v>5663.0599999999995</v>
      </c>
      <c r="BU305" s="291">
        <f t="shared" si="2418"/>
        <v>5663.0599999999995</v>
      </c>
      <c r="BV305" s="291">
        <f t="shared" si="2418"/>
        <v>5663.0599999999995</v>
      </c>
      <c r="BW305" s="291">
        <f t="shared" si="2418"/>
        <v>5663.0599999999995</v>
      </c>
      <c r="BX305" s="291">
        <f t="shared" si="2418"/>
        <v>5663.0599999999995</v>
      </c>
      <c r="BY305" s="291">
        <f t="shared" si="2418"/>
        <v>5663.0599999999995</v>
      </c>
      <c r="BZ305" s="291">
        <f t="shared" si="2418"/>
        <v>5663.0599999999995</v>
      </c>
      <c r="CA305" s="291">
        <f t="shared" si="2418"/>
        <v>5663.0599999999995</v>
      </c>
      <c r="CB305" s="291">
        <f t="shared" si="2418"/>
        <v>5663.0599999999995</v>
      </c>
      <c r="CC305" s="291">
        <f t="shared" si="2418"/>
        <v>5663.0599999999995</v>
      </c>
      <c r="CD305" s="291">
        <f t="shared" si="2418"/>
        <v>5663.0599999999995</v>
      </c>
      <c r="CE305" s="291">
        <f t="shared" si="2418"/>
        <v>5663.0599999999995</v>
      </c>
      <c r="CF305" s="291">
        <f t="shared" si="2418"/>
        <v>5663.0599999999995</v>
      </c>
      <c r="CG305" s="291">
        <f t="shared" si="2418"/>
        <v>5663.0599999999995</v>
      </c>
    </row>
    <row r="306" spans="1:85" s="2" customFormat="1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1:85" ht="15">
      <c r="D307" s="28"/>
      <c r="E307" s="28"/>
      <c r="F307" s="28"/>
      <c r="G307" s="28"/>
      <c r="H307" s="28"/>
      <c r="I307" s="139" t="s">
        <v>339</v>
      </c>
      <c r="J307" s="139"/>
      <c r="K307" s="140">
        <f>IF(B14*(1+$B$11)^2&gt;0,B14*(1+$B$11)^2,0)</f>
        <v>1925.5976819999998</v>
      </c>
      <c r="L307" s="140">
        <f>ROUND(IF(K307-K308&gt;0,K307-K308,0),0)</f>
        <v>1862</v>
      </c>
      <c r="M307" s="140">
        <f t="shared" ref="M307:BX307" si="2419">ROUND(IF(L307-L308&gt;0,L307-L308,0),0)</f>
        <v>1798</v>
      </c>
      <c r="N307" s="140">
        <f t="shared" si="2419"/>
        <v>1734</v>
      </c>
      <c r="O307" s="140">
        <f t="shared" si="2419"/>
        <v>1670</v>
      </c>
      <c r="P307" s="140">
        <f t="shared" si="2419"/>
        <v>1606</v>
      </c>
      <c r="Q307" s="140">
        <f t="shared" si="2419"/>
        <v>1542</v>
      </c>
      <c r="R307" s="140">
        <f t="shared" si="2419"/>
        <v>1478</v>
      </c>
      <c r="S307" s="140">
        <f t="shared" si="2419"/>
        <v>1414</v>
      </c>
      <c r="T307" s="140">
        <f t="shared" si="2419"/>
        <v>1350</v>
      </c>
      <c r="U307" s="140">
        <f t="shared" si="2419"/>
        <v>1286</v>
      </c>
      <c r="V307" s="140">
        <f t="shared" si="2419"/>
        <v>1222</v>
      </c>
      <c r="W307" s="140">
        <f t="shared" si="2419"/>
        <v>1158</v>
      </c>
      <c r="X307" s="140">
        <f t="shared" si="2419"/>
        <v>1094</v>
      </c>
      <c r="Y307" s="140">
        <f t="shared" si="2419"/>
        <v>1030</v>
      </c>
      <c r="Z307" s="140">
        <f t="shared" si="2419"/>
        <v>966</v>
      </c>
      <c r="AA307" s="140">
        <f t="shared" si="2419"/>
        <v>902</v>
      </c>
      <c r="AB307" s="140">
        <f t="shared" si="2419"/>
        <v>838</v>
      </c>
      <c r="AC307" s="140">
        <f t="shared" si="2419"/>
        <v>774</v>
      </c>
      <c r="AD307" s="140">
        <f t="shared" si="2419"/>
        <v>710</v>
      </c>
      <c r="AE307" s="140">
        <f t="shared" si="2419"/>
        <v>646</v>
      </c>
      <c r="AF307" s="140">
        <f t="shared" si="2419"/>
        <v>582</v>
      </c>
      <c r="AG307" s="140">
        <f t="shared" si="2419"/>
        <v>518</v>
      </c>
      <c r="AH307" s="140">
        <f t="shared" si="2419"/>
        <v>454</v>
      </c>
      <c r="AI307" s="140">
        <f t="shared" si="2419"/>
        <v>390</v>
      </c>
      <c r="AJ307" s="140">
        <f t="shared" si="2419"/>
        <v>326</v>
      </c>
      <c r="AK307" s="140">
        <f t="shared" si="2419"/>
        <v>262</v>
      </c>
      <c r="AL307" s="140">
        <f t="shared" si="2419"/>
        <v>198</v>
      </c>
      <c r="AM307" s="140">
        <f t="shared" si="2419"/>
        <v>134</v>
      </c>
      <c r="AN307" s="140">
        <f t="shared" si="2419"/>
        <v>70</v>
      </c>
      <c r="AO307" s="140">
        <f t="shared" si="2419"/>
        <v>6</v>
      </c>
      <c r="AP307" s="140">
        <f t="shared" si="2419"/>
        <v>0</v>
      </c>
      <c r="AQ307" s="140">
        <f t="shared" si="2419"/>
        <v>0</v>
      </c>
      <c r="AR307" s="140">
        <f t="shared" si="2419"/>
        <v>0</v>
      </c>
      <c r="AS307" s="140">
        <f t="shared" si="2419"/>
        <v>0</v>
      </c>
      <c r="AT307" s="140">
        <f t="shared" si="2419"/>
        <v>0</v>
      </c>
      <c r="AU307" s="140">
        <f t="shared" si="2419"/>
        <v>0</v>
      </c>
      <c r="AV307" s="140">
        <f t="shared" si="2419"/>
        <v>0</v>
      </c>
      <c r="AW307" s="140">
        <f t="shared" si="2419"/>
        <v>0</v>
      </c>
      <c r="AX307" s="140">
        <f t="shared" si="2419"/>
        <v>0</v>
      </c>
      <c r="AY307" s="140">
        <f t="shared" si="2419"/>
        <v>0</v>
      </c>
      <c r="AZ307" s="140">
        <f t="shared" si="2419"/>
        <v>0</v>
      </c>
      <c r="BA307" s="140">
        <f t="shared" si="2419"/>
        <v>0</v>
      </c>
      <c r="BB307" s="140">
        <f t="shared" si="2419"/>
        <v>0</v>
      </c>
      <c r="BC307" s="140">
        <f t="shared" si="2419"/>
        <v>0</v>
      </c>
      <c r="BD307" s="140">
        <f t="shared" si="2419"/>
        <v>0</v>
      </c>
      <c r="BE307" s="140">
        <f t="shared" si="2419"/>
        <v>0</v>
      </c>
      <c r="BF307" s="140">
        <f t="shared" si="2419"/>
        <v>0</v>
      </c>
      <c r="BG307" s="140">
        <f t="shared" si="2419"/>
        <v>0</v>
      </c>
      <c r="BH307" s="140">
        <f t="shared" si="2419"/>
        <v>0</v>
      </c>
      <c r="BI307" s="140">
        <f t="shared" si="2419"/>
        <v>0</v>
      </c>
      <c r="BJ307" s="140">
        <f t="shared" si="2419"/>
        <v>0</v>
      </c>
      <c r="BK307" s="140">
        <f t="shared" si="2419"/>
        <v>0</v>
      </c>
      <c r="BL307" s="140">
        <f t="shared" si="2419"/>
        <v>0</v>
      </c>
      <c r="BM307" s="140">
        <f t="shared" si="2419"/>
        <v>0</v>
      </c>
      <c r="BN307" s="140">
        <f t="shared" si="2419"/>
        <v>0</v>
      </c>
      <c r="BO307" s="140">
        <f t="shared" si="2419"/>
        <v>0</v>
      </c>
      <c r="BP307" s="140">
        <f t="shared" si="2419"/>
        <v>0</v>
      </c>
      <c r="BQ307" s="140">
        <f t="shared" si="2419"/>
        <v>0</v>
      </c>
      <c r="BR307" s="140">
        <f t="shared" si="2419"/>
        <v>0</v>
      </c>
      <c r="BS307" s="140">
        <f t="shared" si="2419"/>
        <v>0</v>
      </c>
      <c r="BT307" s="140">
        <f t="shared" si="2419"/>
        <v>0</v>
      </c>
      <c r="BU307" s="140">
        <f t="shared" si="2419"/>
        <v>0</v>
      </c>
      <c r="BV307" s="140">
        <f t="shared" si="2419"/>
        <v>0</v>
      </c>
      <c r="BW307" s="140">
        <f t="shared" si="2419"/>
        <v>0</v>
      </c>
      <c r="BX307" s="140">
        <f t="shared" si="2419"/>
        <v>0</v>
      </c>
      <c r="BY307" s="140">
        <f t="shared" ref="BY307:CG307" si="2420">ROUND(IF(BX307-BX308&gt;0,BX307-BX308,0),0)</f>
        <v>0</v>
      </c>
      <c r="BZ307" s="140">
        <f t="shared" si="2420"/>
        <v>0</v>
      </c>
      <c r="CA307" s="140">
        <f t="shared" si="2420"/>
        <v>0</v>
      </c>
      <c r="CB307" s="140">
        <f t="shared" si="2420"/>
        <v>0</v>
      </c>
      <c r="CC307" s="140">
        <f t="shared" si="2420"/>
        <v>0</v>
      </c>
      <c r="CD307" s="140">
        <f t="shared" si="2420"/>
        <v>0</v>
      </c>
      <c r="CE307" s="140">
        <f t="shared" si="2420"/>
        <v>0</v>
      </c>
      <c r="CF307" s="140">
        <f t="shared" si="2420"/>
        <v>0</v>
      </c>
      <c r="CG307" s="140">
        <f t="shared" si="2420"/>
        <v>0</v>
      </c>
    </row>
    <row r="308" spans="1:85" ht="15">
      <c r="D308" s="28"/>
      <c r="E308" s="28"/>
      <c r="F308" s="28"/>
      <c r="G308" s="28"/>
      <c r="H308" s="28"/>
      <c r="I308" s="139" t="s">
        <v>340</v>
      </c>
      <c r="J308" s="139"/>
      <c r="K308" s="140">
        <f>ROUND(K307/$B$15,0)</f>
        <v>64</v>
      </c>
      <c r="L308" s="140">
        <f>ROUND(IF(L307&gt;K308,K308,L307),0)</f>
        <v>64</v>
      </c>
      <c r="M308" s="140">
        <f t="shared" ref="M308:Y308" si="2421">ROUND(IF(M307&gt;L308,L308,M307),0)</f>
        <v>64</v>
      </c>
      <c r="N308" s="140">
        <f t="shared" si="2421"/>
        <v>64</v>
      </c>
      <c r="O308" s="140">
        <f t="shared" si="2421"/>
        <v>64</v>
      </c>
      <c r="P308" s="140">
        <f t="shared" si="2421"/>
        <v>64</v>
      </c>
      <c r="Q308" s="140">
        <f t="shared" si="2421"/>
        <v>64</v>
      </c>
      <c r="R308" s="140">
        <f t="shared" si="2421"/>
        <v>64</v>
      </c>
      <c r="S308" s="140">
        <f t="shared" si="2421"/>
        <v>64</v>
      </c>
      <c r="T308" s="140">
        <f t="shared" si="2421"/>
        <v>64</v>
      </c>
      <c r="U308" s="140">
        <f t="shared" si="2421"/>
        <v>64</v>
      </c>
      <c r="V308" s="140">
        <f t="shared" si="2421"/>
        <v>64</v>
      </c>
      <c r="W308" s="140">
        <f t="shared" si="2421"/>
        <v>64</v>
      </c>
      <c r="X308" s="140">
        <f t="shared" si="2421"/>
        <v>64</v>
      </c>
      <c r="Y308" s="140">
        <f t="shared" si="2421"/>
        <v>64</v>
      </c>
      <c r="Z308" s="140">
        <f t="shared" ref="Z308" si="2422">ROUND(IF(Z307&gt;Y308,Y308,Z307),0)</f>
        <v>64</v>
      </c>
      <c r="AA308" s="140">
        <f t="shared" ref="AA308" si="2423">ROUND(IF(AA307&gt;Z308,Z308,AA307),0)</f>
        <v>64</v>
      </c>
      <c r="AB308" s="140">
        <f t="shared" ref="AB308" si="2424">ROUND(IF(AB307&gt;AA308,AA308,AB307),0)</f>
        <v>64</v>
      </c>
      <c r="AC308" s="140">
        <f t="shared" ref="AC308" si="2425">ROUND(IF(AC307&gt;AB308,AB308,AC307),0)</f>
        <v>64</v>
      </c>
      <c r="AD308" s="140">
        <f t="shared" ref="AD308" si="2426">ROUND(IF(AD307&gt;AC308,AC308,AD307),0)</f>
        <v>64</v>
      </c>
      <c r="AE308" s="140">
        <f t="shared" ref="AE308" si="2427">ROUND(IF(AE307&gt;AD308,AD308,AE307),0)</f>
        <v>64</v>
      </c>
      <c r="AF308" s="140">
        <f t="shared" ref="AF308" si="2428">ROUND(IF(AF307&gt;AE308,AE308,AF307),0)</f>
        <v>64</v>
      </c>
      <c r="AG308" s="140">
        <f t="shared" ref="AG308" si="2429">ROUND(IF(AG307&gt;AF308,AF308,AG307),0)</f>
        <v>64</v>
      </c>
      <c r="AH308" s="140">
        <f t="shared" ref="AH308" si="2430">ROUND(IF(AH307&gt;AG308,AG308,AH307),0)</f>
        <v>64</v>
      </c>
      <c r="AI308" s="140">
        <f t="shared" ref="AI308" si="2431">ROUND(IF(AI307&gt;AH308,AH308,AI307),0)</f>
        <v>64</v>
      </c>
      <c r="AJ308" s="140">
        <f t="shared" ref="AJ308" si="2432">ROUND(IF(AJ307&gt;AI308,AI308,AJ307),0)</f>
        <v>64</v>
      </c>
      <c r="AK308" s="140">
        <f t="shared" ref="AK308:AL308" si="2433">ROUND(IF(AK307&gt;AJ308,AJ308,AK307),0)</f>
        <v>64</v>
      </c>
      <c r="AL308" s="140">
        <f t="shared" si="2433"/>
        <v>64</v>
      </c>
      <c r="AM308" s="140">
        <f t="shared" ref="AM308" si="2434">ROUND(IF(AM307&gt;AL308,AL308,AM307),0)</f>
        <v>64</v>
      </c>
      <c r="AN308" s="140">
        <f t="shared" ref="AN308" si="2435">ROUND(IF(AN307&gt;AM308,AM308,AN307),0)</f>
        <v>64</v>
      </c>
      <c r="AO308" s="140">
        <f t="shared" ref="AO308" si="2436">ROUND(IF(AO307&gt;AN308,AN308,AO307),0)</f>
        <v>6</v>
      </c>
      <c r="AP308" s="140">
        <f t="shared" ref="AP308" si="2437">ROUND(IF(AP307&gt;AO308,AO308,AP307),0)</f>
        <v>0</v>
      </c>
      <c r="AQ308" s="140">
        <f t="shared" ref="AQ308" si="2438">ROUND(IF(AQ307&gt;AP308,AP308,AQ307),0)</f>
        <v>0</v>
      </c>
      <c r="AR308" s="140">
        <f t="shared" ref="AR308" si="2439">ROUND(IF(AR307&gt;AQ308,AQ308,AR307),0)</f>
        <v>0</v>
      </c>
      <c r="AS308" s="140">
        <f t="shared" ref="AS308" si="2440">ROUND(IF(AS307&gt;AR308,AR308,AS307),0)</f>
        <v>0</v>
      </c>
      <c r="AT308" s="140">
        <f t="shared" ref="AT308" si="2441">ROUND(IF(AT307&gt;AS308,AS308,AT307),0)</f>
        <v>0</v>
      </c>
      <c r="AU308" s="140">
        <f t="shared" ref="AU308" si="2442">ROUND(IF(AU307&gt;AT308,AT308,AU307),0)</f>
        <v>0</v>
      </c>
      <c r="AV308" s="140">
        <f t="shared" ref="AV308" si="2443">ROUND(IF(AV307&gt;AU308,AU308,AV307),0)</f>
        <v>0</v>
      </c>
      <c r="AW308" s="140">
        <f t="shared" ref="AW308" si="2444">ROUND(IF(AW307&gt;AV308,AV308,AW307),0)</f>
        <v>0</v>
      </c>
      <c r="AX308" s="140">
        <f t="shared" ref="AX308:AY308" si="2445">ROUND(IF(AX307&gt;AW308,AW308,AX307),0)</f>
        <v>0</v>
      </c>
      <c r="AY308" s="140">
        <f t="shared" si="2445"/>
        <v>0</v>
      </c>
      <c r="AZ308" s="140">
        <f t="shared" ref="AZ308" si="2446">ROUND(IF(AZ307&gt;AY308,AY308,AZ307),0)</f>
        <v>0</v>
      </c>
      <c r="BA308" s="140">
        <f t="shared" ref="BA308" si="2447">ROUND(IF(BA307&gt;AZ308,AZ308,BA307),0)</f>
        <v>0</v>
      </c>
      <c r="BB308" s="140">
        <f t="shared" ref="BB308" si="2448">ROUND(IF(BB307&gt;BA308,BA308,BB307),0)</f>
        <v>0</v>
      </c>
      <c r="BC308" s="140">
        <f t="shared" ref="BC308" si="2449">ROUND(IF(BC307&gt;BB308,BB308,BC307),0)</f>
        <v>0</v>
      </c>
      <c r="BD308" s="140">
        <f t="shared" ref="BD308" si="2450">ROUND(IF(BD307&gt;BC308,BC308,BD307),0)</f>
        <v>0</v>
      </c>
      <c r="BE308" s="140">
        <f t="shared" ref="BE308" si="2451">ROUND(IF(BE307&gt;BD308,BD308,BE307),0)</f>
        <v>0</v>
      </c>
      <c r="BF308" s="140">
        <f t="shared" ref="BF308" si="2452">ROUND(IF(BF307&gt;BE308,BE308,BF307),0)</f>
        <v>0</v>
      </c>
      <c r="BG308" s="140">
        <f t="shared" ref="BG308" si="2453">ROUND(IF(BG307&gt;BF308,BF308,BG307),0)</f>
        <v>0</v>
      </c>
      <c r="BH308" s="140">
        <f t="shared" ref="BH308" si="2454">ROUND(IF(BH307&gt;BG308,BG308,BH307),0)</f>
        <v>0</v>
      </c>
      <c r="BI308" s="140">
        <f t="shared" ref="BI308" si="2455">ROUND(IF(BI307&gt;BH308,BH308,BI307),0)</f>
        <v>0</v>
      </c>
      <c r="BJ308" s="140">
        <f t="shared" ref="BJ308" si="2456">ROUND(IF(BJ307&gt;BI308,BI308,BJ307),0)</f>
        <v>0</v>
      </c>
      <c r="BK308" s="140">
        <f t="shared" ref="BK308:BL308" si="2457">ROUND(IF(BK307&gt;BJ308,BJ308,BK307),0)</f>
        <v>0</v>
      </c>
      <c r="BL308" s="140">
        <f t="shared" si="2457"/>
        <v>0</v>
      </c>
      <c r="BM308" s="140">
        <f t="shared" ref="BM308" si="2458">ROUND(IF(BM307&gt;BL308,BL308,BM307),0)</f>
        <v>0</v>
      </c>
      <c r="BN308" s="140">
        <f t="shared" ref="BN308" si="2459">ROUND(IF(BN307&gt;BM308,BM308,BN307),0)</f>
        <v>0</v>
      </c>
      <c r="BO308" s="140">
        <f t="shared" ref="BO308" si="2460">ROUND(IF(BO307&gt;BN308,BN308,BO307),0)</f>
        <v>0</v>
      </c>
      <c r="BP308" s="140">
        <f t="shared" ref="BP308" si="2461">ROUND(IF(BP307&gt;BO308,BO308,BP307),0)</f>
        <v>0</v>
      </c>
      <c r="BQ308" s="140">
        <f t="shared" ref="BQ308" si="2462">ROUND(IF(BQ307&gt;BP308,BP308,BQ307),0)</f>
        <v>0</v>
      </c>
      <c r="BR308" s="140">
        <f t="shared" ref="BR308" si="2463">ROUND(IF(BR307&gt;BQ308,BQ308,BR307),0)</f>
        <v>0</v>
      </c>
      <c r="BS308" s="140">
        <f t="shared" ref="BS308" si="2464">ROUND(IF(BS307&gt;BR308,BR308,BS307),0)</f>
        <v>0</v>
      </c>
      <c r="BT308" s="140">
        <f t="shared" ref="BT308" si="2465">ROUND(IF(BT307&gt;BS308,BS308,BT307),0)</f>
        <v>0</v>
      </c>
      <c r="BU308" s="140">
        <f t="shared" ref="BU308" si="2466">ROUND(IF(BU307&gt;BT308,BT308,BU307),0)</f>
        <v>0</v>
      </c>
      <c r="BV308" s="140">
        <f t="shared" ref="BV308" si="2467">ROUND(IF(BV307&gt;BU308,BU308,BV307),0)</f>
        <v>0</v>
      </c>
      <c r="BW308" s="140">
        <f t="shared" ref="BW308" si="2468">ROUND(IF(BW307&gt;BV308,BV308,BW307),0)</f>
        <v>0</v>
      </c>
      <c r="BX308" s="140">
        <f t="shared" ref="BX308:BY308" si="2469">ROUND(IF(BX307&gt;BW308,BW308,BX307),0)</f>
        <v>0</v>
      </c>
      <c r="BY308" s="140">
        <f t="shared" si="2469"/>
        <v>0</v>
      </c>
      <c r="BZ308" s="140">
        <f t="shared" ref="BZ308" si="2470">ROUND(IF(BZ307&gt;BY308,BY308,BZ307),0)</f>
        <v>0</v>
      </c>
      <c r="CA308" s="140">
        <f t="shared" ref="CA308" si="2471">ROUND(IF(CA307&gt;BZ308,BZ308,CA307),0)</f>
        <v>0</v>
      </c>
      <c r="CB308" s="140">
        <f t="shared" ref="CB308" si="2472">ROUND(IF(CB307&gt;CA308,CA308,CB307),0)</f>
        <v>0</v>
      </c>
      <c r="CC308" s="140">
        <f t="shared" ref="CC308" si="2473">ROUND(IF(CC307&gt;CB308,CB308,CC307),0)</f>
        <v>0</v>
      </c>
      <c r="CD308" s="140">
        <f t="shared" ref="CD308" si="2474">ROUND(IF(CD307&gt;CC308,CC308,CD307),0)</f>
        <v>0</v>
      </c>
      <c r="CE308" s="140">
        <f t="shared" ref="CE308" si="2475">ROUND(IF(CE307&gt;CD308,CD308,CE307),0)</f>
        <v>0</v>
      </c>
      <c r="CF308" s="140">
        <f t="shared" ref="CF308" si="2476">ROUND(IF(CF307&gt;CE308,CE308,CF307),0)</f>
        <v>0</v>
      </c>
      <c r="CG308" s="140">
        <f t="shared" ref="CG308" si="2477">ROUND(IF(CG307&gt;CF308,CF308,CG307),0)</f>
        <v>0</v>
      </c>
    </row>
    <row r="309" spans="1:85" ht="15">
      <c r="D309" s="24"/>
      <c r="E309" s="24"/>
      <c r="F309" s="24"/>
      <c r="G309" s="24"/>
      <c r="H309" s="24"/>
      <c r="I309" s="139" t="s">
        <v>341</v>
      </c>
      <c r="J309" s="139"/>
      <c r="K309" s="140">
        <f>ROUND(K307*$B$11,0)</f>
        <v>66</v>
      </c>
      <c r="L309" s="140">
        <f t="shared" ref="L309:BW309" si="2478">ROUND(L307*$B$11,0)</f>
        <v>64</v>
      </c>
      <c r="M309" s="140">
        <f t="shared" si="2478"/>
        <v>62</v>
      </c>
      <c r="N309" s="140">
        <f t="shared" si="2478"/>
        <v>59</v>
      </c>
      <c r="O309" s="140">
        <f t="shared" si="2478"/>
        <v>57</v>
      </c>
      <c r="P309" s="140">
        <f t="shared" si="2478"/>
        <v>55</v>
      </c>
      <c r="Q309" s="140">
        <f t="shared" si="2478"/>
        <v>53</v>
      </c>
      <c r="R309" s="140">
        <f t="shared" si="2478"/>
        <v>51</v>
      </c>
      <c r="S309" s="140">
        <f t="shared" si="2478"/>
        <v>49</v>
      </c>
      <c r="T309" s="140">
        <f t="shared" si="2478"/>
        <v>46</v>
      </c>
      <c r="U309" s="140">
        <f t="shared" si="2478"/>
        <v>44</v>
      </c>
      <c r="V309" s="140">
        <f t="shared" si="2478"/>
        <v>42</v>
      </c>
      <c r="W309" s="140">
        <f t="shared" si="2478"/>
        <v>40</v>
      </c>
      <c r="X309" s="140">
        <f t="shared" si="2478"/>
        <v>38</v>
      </c>
      <c r="Y309" s="140">
        <f t="shared" si="2478"/>
        <v>35</v>
      </c>
      <c r="Z309" s="140">
        <f t="shared" si="2478"/>
        <v>33</v>
      </c>
      <c r="AA309" s="140">
        <f t="shared" si="2478"/>
        <v>31</v>
      </c>
      <c r="AB309" s="140">
        <f t="shared" si="2478"/>
        <v>29</v>
      </c>
      <c r="AC309" s="140">
        <f t="shared" si="2478"/>
        <v>27</v>
      </c>
      <c r="AD309" s="140">
        <f t="shared" si="2478"/>
        <v>24</v>
      </c>
      <c r="AE309" s="140">
        <f t="shared" si="2478"/>
        <v>22</v>
      </c>
      <c r="AF309" s="140">
        <f t="shared" si="2478"/>
        <v>20</v>
      </c>
      <c r="AG309" s="140">
        <f t="shared" si="2478"/>
        <v>18</v>
      </c>
      <c r="AH309" s="140">
        <f t="shared" si="2478"/>
        <v>16</v>
      </c>
      <c r="AI309" s="140">
        <f t="shared" si="2478"/>
        <v>13</v>
      </c>
      <c r="AJ309" s="140">
        <f t="shared" si="2478"/>
        <v>11</v>
      </c>
      <c r="AK309" s="140">
        <f t="shared" si="2478"/>
        <v>9</v>
      </c>
      <c r="AL309" s="140">
        <f t="shared" si="2478"/>
        <v>7</v>
      </c>
      <c r="AM309" s="140">
        <f t="shared" si="2478"/>
        <v>5</v>
      </c>
      <c r="AN309" s="140">
        <f t="shared" si="2478"/>
        <v>2</v>
      </c>
      <c r="AO309" s="140">
        <f t="shared" si="2478"/>
        <v>0</v>
      </c>
      <c r="AP309" s="140">
        <f t="shared" si="2478"/>
        <v>0</v>
      </c>
      <c r="AQ309" s="140">
        <f t="shared" si="2478"/>
        <v>0</v>
      </c>
      <c r="AR309" s="140">
        <f t="shared" si="2478"/>
        <v>0</v>
      </c>
      <c r="AS309" s="140">
        <f t="shared" si="2478"/>
        <v>0</v>
      </c>
      <c r="AT309" s="140">
        <f t="shared" si="2478"/>
        <v>0</v>
      </c>
      <c r="AU309" s="140">
        <f t="shared" si="2478"/>
        <v>0</v>
      </c>
      <c r="AV309" s="140">
        <f t="shared" si="2478"/>
        <v>0</v>
      </c>
      <c r="AW309" s="140">
        <f t="shared" si="2478"/>
        <v>0</v>
      </c>
      <c r="AX309" s="140">
        <f t="shared" si="2478"/>
        <v>0</v>
      </c>
      <c r="AY309" s="140">
        <f t="shared" si="2478"/>
        <v>0</v>
      </c>
      <c r="AZ309" s="140">
        <f t="shared" si="2478"/>
        <v>0</v>
      </c>
      <c r="BA309" s="140">
        <f t="shared" si="2478"/>
        <v>0</v>
      </c>
      <c r="BB309" s="140">
        <f t="shared" si="2478"/>
        <v>0</v>
      </c>
      <c r="BC309" s="140">
        <f t="shared" si="2478"/>
        <v>0</v>
      </c>
      <c r="BD309" s="140">
        <f t="shared" si="2478"/>
        <v>0</v>
      </c>
      <c r="BE309" s="140">
        <f t="shared" si="2478"/>
        <v>0</v>
      </c>
      <c r="BF309" s="140">
        <f t="shared" si="2478"/>
        <v>0</v>
      </c>
      <c r="BG309" s="140">
        <f t="shared" si="2478"/>
        <v>0</v>
      </c>
      <c r="BH309" s="140">
        <f t="shared" si="2478"/>
        <v>0</v>
      </c>
      <c r="BI309" s="140">
        <f t="shared" si="2478"/>
        <v>0</v>
      </c>
      <c r="BJ309" s="140">
        <f t="shared" si="2478"/>
        <v>0</v>
      </c>
      <c r="BK309" s="140">
        <f t="shared" si="2478"/>
        <v>0</v>
      </c>
      <c r="BL309" s="140">
        <f t="shared" si="2478"/>
        <v>0</v>
      </c>
      <c r="BM309" s="140">
        <f t="shared" si="2478"/>
        <v>0</v>
      </c>
      <c r="BN309" s="140">
        <f t="shared" si="2478"/>
        <v>0</v>
      </c>
      <c r="BO309" s="140">
        <f t="shared" si="2478"/>
        <v>0</v>
      </c>
      <c r="BP309" s="140">
        <f t="shared" si="2478"/>
        <v>0</v>
      </c>
      <c r="BQ309" s="140">
        <f t="shared" si="2478"/>
        <v>0</v>
      </c>
      <c r="BR309" s="140">
        <f t="shared" si="2478"/>
        <v>0</v>
      </c>
      <c r="BS309" s="140">
        <f t="shared" si="2478"/>
        <v>0</v>
      </c>
      <c r="BT309" s="140">
        <f t="shared" si="2478"/>
        <v>0</v>
      </c>
      <c r="BU309" s="140">
        <f t="shared" si="2478"/>
        <v>0</v>
      </c>
      <c r="BV309" s="140">
        <f t="shared" si="2478"/>
        <v>0</v>
      </c>
      <c r="BW309" s="140">
        <f t="shared" si="2478"/>
        <v>0</v>
      </c>
      <c r="BX309" s="140">
        <f t="shared" ref="BX309:CG309" si="2479">ROUND(BX307*$B$11,0)</f>
        <v>0</v>
      </c>
      <c r="BY309" s="140">
        <f t="shared" si="2479"/>
        <v>0</v>
      </c>
      <c r="BZ309" s="140">
        <f t="shared" si="2479"/>
        <v>0</v>
      </c>
      <c r="CA309" s="140">
        <f t="shared" si="2479"/>
        <v>0</v>
      </c>
      <c r="CB309" s="140">
        <f t="shared" si="2479"/>
        <v>0</v>
      </c>
      <c r="CC309" s="140">
        <f t="shared" si="2479"/>
        <v>0</v>
      </c>
      <c r="CD309" s="140">
        <f t="shared" si="2479"/>
        <v>0</v>
      </c>
      <c r="CE309" s="140">
        <f t="shared" si="2479"/>
        <v>0</v>
      </c>
      <c r="CF309" s="140">
        <f t="shared" si="2479"/>
        <v>0</v>
      </c>
      <c r="CG309" s="140">
        <f t="shared" si="2479"/>
        <v>0</v>
      </c>
    </row>
    <row r="310" spans="1:85" ht="15">
      <c r="A310" s="36"/>
      <c r="C310" s="37"/>
      <c r="D310" s="24"/>
      <c r="E310" s="24"/>
      <c r="F310" s="24"/>
      <c r="G310" s="24"/>
      <c r="H310" s="24"/>
      <c r="I310" s="139" t="s">
        <v>342</v>
      </c>
      <c r="J310" s="139"/>
      <c r="K310" s="140">
        <f>ROUND(IF(SUM(K308+K309)&gt;0,SUM(K308+K309),0),0)</f>
        <v>130</v>
      </c>
      <c r="L310" s="140">
        <f t="shared" ref="L310:BW310" si="2480">ROUND(IF(SUM(L308+L309)&gt;0,SUM(L308+L309),0),0)</f>
        <v>128</v>
      </c>
      <c r="M310" s="140">
        <f t="shared" si="2480"/>
        <v>126</v>
      </c>
      <c r="N310" s="140">
        <f t="shared" si="2480"/>
        <v>123</v>
      </c>
      <c r="O310" s="140">
        <f t="shared" si="2480"/>
        <v>121</v>
      </c>
      <c r="P310" s="140">
        <f t="shared" si="2480"/>
        <v>119</v>
      </c>
      <c r="Q310" s="140">
        <f t="shared" si="2480"/>
        <v>117</v>
      </c>
      <c r="R310" s="140">
        <f t="shared" si="2480"/>
        <v>115</v>
      </c>
      <c r="S310" s="140">
        <f t="shared" si="2480"/>
        <v>113</v>
      </c>
      <c r="T310" s="140">
        <f t="shared" si="2480"/>
        <v>110</v>
      </c>
      <c r="U310" s="140">
        <f t="shared" si="2480"/>
        <v>108</v>
      </c>
      <c r="V310" s="140">
        <f t="shared" si="2480"/>
        <v>106</v>
      </c>
      <c r="W310" s="140">
        <f t="shared" si="2480"/>
        <v>104</v>
      </c>
      <c r="X310" s="140">
        <f t="shared" si="2480"/>
        <v>102</v>
      </c>
      <c r="Y310" s="140">
        <f t="shared" si="2480"/>
        <v>99</v>
      </c>
      <c r="Z310" s="140">
        <f t="shared" si="2480"/>
        <v>97</v>
      </c>
      <c r="AA310" s="140">
        <f t="shared" si="2480"/>
        <v>95</v>
      </c>
      <c r="AB310" s="140">
        <f t="shared" si="2480"/>
        <v>93</v>
      </c>
      <c r="AC310" s="140">
        <f t="shared" si="2480"/>
        <v>91</v>
      </c>
      <c r="AD310" s="140">
        <f t="shared" si="2480"/>
        <v>88</v>
      </c>
      <c r="AE310" s="140">
        <f t="shared" si="2480"/>
        <v>86</v>
      </c>
      <c r="AF310" s="140">
        <f t="shared" si="2480"/>
        <v>84</v>
      </c>
      <c r="AG310" s="140">
        <f t="shared" si="2480"/>
        <v>82</v>
      </c>
      <c r="AH310" s="140">
        <f t="shared" si="2480"/>
        <v>80</v>
      </c>
      <c r="AI310" s="140">
        <f t="shared" si="2480"/>
        <v>77</v>
      </c>
      <c r="AJ310" s="140">
        <f t="shared" si="2480"/>
        <v>75</v>
      </c>
      <c r="AK310" s="140">
        <f t="shared" si="2480"/>
        <v>73</v>
      </c>
      <c r="AL310" s="140">
        <f t="shared" si="2480"/>
        <v>71</v>
      </c>
      <c r="AM310" s="140">
        <f t="shared" si="2480"/>
        <v>69</v>
      </c>
      <c r="AN310" s="140">
        <f t="shared" si="2480"/>
        <v>66</v>
      </c>
      <c r="AO310" s="140">
        <f t="shared" si="2480"/>
        <v>6</v>
      </c>
      <c r="AP310" s="140">
        <f t="shared" si="2480"/>
        <v>0</v>
      </c>
      <c r="AQ310" s="140">
        <f t="shared" si="2480"/>
        <v>0</v>
      </c>
      <c r="AR310" s="140">
        <f t="shared" si="2480"/>
        <v>0</v>
      </c>
      <c r="AS310" s="140">
        <f t="shared" si="2480"/>
        <v>0</v>
      </c>
      <c r="AT310" s="140">
        <f t="shared" si="2480"/>
        <v>0</v>
      </c>
      <c r="AU310" s="140">
        <f t="shared" si="2480"/>
        <v>0</v>
      </c>
      <c r="AV310" s="140">
        <f t="shared" si="2480"/>
        <v>0</v>
      </c>
      <c r="AW310" s="140">
        <f t="shared" si="2480"/>
        <v>0</v>
      </c>
      <c r="AX310" s="140">
        <f t="shared" si="2480"/>
        <v>0</v>
      </c>
      <c r="AY310" s="140">
        <f t="shared" si="2480"/>
        <v>0</v>
      </c>
      <c r="AZ310" s="140">
        <f t="shared" si="2480"/>
        <v>0</v>
      </c>
      <c r="BA310" s="140">
        <f t="shared" si="2480"/>
        <v>0</v>
      </c>
      <c r="BB310" s="140">
        <f t="shared" si="2480"/>
        <v>0</v>
      </c>
      <c r="BC310" s="140">
        <f t="shared" si="2480"/>
        <v>0</v>
      </c>
      <c r="BD310" s="140">
        <f t="shared" si="2480"/>
        <v>0</v>
      </c>
      <c r="BE310" s="140">
        <f t="shared" si="2480"/>
        <v>0</v>
      </c>
      <c r="BF310" s="140">
        <f t="shared" si="2480"/>
        <v>0</v>
      </c>
      <c r="BG310" s="140">
        <f t="shared" si="2480"/>
        <v>0</v>
      </c>
      <c r="BH310" s="140">
        <f t="shared" si="2480"/>
        <v>0</v>
      </c>
      <c r="BI310" s="140">
        <f t="shared" si="2480"/>
        <v>0</v>
      </c>
      <c r="BJ310" s="140">
        <f t="shared" si="2480"/>
        <v>0</v>
      </c>
      <c r="BK310" s="140">
        <f t="shared" si="2480"/>
        <v>0</v>
      </c>
      <c r="BL310" s="140">
        <f t="shared" si="2480"/>
        <v>0</v>
      </c>
      <c r="BM310" s="140">
        <f t="shared" si="2480"/>
        <v>0</v>
      </c>
      <c r="BN310" s="140">
        <f t="shared" si="2480"/>
        <v>0</v>
      </c>
      <c r="BO310" s="140">
        <f t="shared" si="2480"/>
        <v>0</v>
      </c>
      <c r="BP310" s="140">
        <f t="shared" si="2480"/>
        <v>0</v>
      </c>
      <c r="BQ310" s="140">
        <f t="shared" si="2480"/>
        <v>0</v>
      </c>
      <c r="BR310" s="140">
        <f t="shared" si="2480"/>
        <v>0</v>
      </c>
      <c r="BS310" s="140">
        <f t="shared" si="2480"/>
        <v>0</v>
      </c>
      <c r="BT310" s="140">
        <f t="shared" si="2480"/>
        <v>0</v>
      </c>
      <c r="BU310" s="140">
        <f t="shared" si="2480"/>
        <v>0</v>
      </c>
      <c r="BV310" s="140">
        <f t="shared" si="2480"/>
        <v>0</v>
      </c>
      <c r="BW310" s="140">
        <f t="shared" si="2480"/>
        <v>0</v>
      </c>
      <c r="BX310" s="140">
        <f t="shared" ref="BX310:CG310" si="2481">ROUND(IF(SUM(BX308+BX309)&gt;0,SUM(BX308+BX309),0),0)</f>
        <v>0</v>
      </c>
      <c r="BY310" s="140">
        <f t="shared" si="2481"/>
        <v>0</v>
      </c>
      <c r="BZ310" s="140">
        <f t="shared" si="2481"/>
        <v>0</v>
      </c>
      <c r="CA310" s="140">
        <f t="shared" si="2481"/>
        <v>0</v>
      </c>
      <c r="CB310" s="140">
        <f t="shared" si="2481"/>
        <v>0</v>
      </c>
      <c r="CC310" s="140">
        <f t="shared" si="2481"/>
        <v>0</v>
      </c>
      <c r="CD310" s="140">
        <f t="shared" si="2481"/>
        <v>0</v>
      </c>
      <c r="CE310" s="140">
        <f t="shared" si="2481"/>
        <v>0</v>
      </c>
      <c r="CF310" s="140">
        <f t="shared" si="2481"/>
        <v>0</v>
      </c>
      <c r="CG310" s="140">
        <f t="shared" si="2481"/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5"/>
  <sheetViews>
    <sheetView zoomScale="75" zoomScaleNormal="75" workbookViewId="0">
      <pane xSplit="1" ySplit="23" topLeftCell="B24" activePane="bottomRight" state="frozen"/>
      <selection pane="topRight" activeCell="B1" sqref="B1"/>
      <selection pane="bottomLeft" activeCell="A22" sqref="A22"/>
      <selection pane="bottomRight"/>
    </sheetView>
  </sheetViews>
  <sheetFormatPr defaultColWidth="9.140625" defaultRowHeight="12.75"/>
  <cols>
    <col min="1" max="1" width="23.140625" style="3" customWidth="1"/>
    <col min="2" max="2" width="9.140625" style="3"/>
    <col min="3" max="3" width="11" style="3" bestFit="1" customWidth="1"/>
    <col min="4" max="7" width="10.5703125" style="3" customWidth="1"/>
    <col min="8" max="8" width="12.28515625" style="3" customWidth="1"/>
    <col min="9" max="85" width="10.5703125" style="3" customWidth="1"/>
    <col min="86" max="16384" width="9.140625" style="3"/>
  </cols>
  <sheetData>
    <row r="1" spans="1:40" ht="18.75">
      <c r="A1" s="1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 thickBot="1">
      <c r="B2" s="2"/>
      <c r="C2" s="2"/>
      <c r="D2" s="2"/>
      <c r="E2" s="132"/>
      <c r="F2" s="132"/>
      <c r="G2" s="132"/>
      <c r="H2" s="132"/>
      <c r="I2" s="132"/>
      <c r="J2" s="132"/>
      <c r="K2" s="132"/>
      <c r="L2" s="2"/>
      <c r="M2" s="2"/>
      <c r="N2" s="2"/>
      <c r="O2" s="2"/>
      <c r="P2" s="2"/>
      <c r="Q2" s="4"/>
      <c r="R2" s="2"/>
      <c r="S2" s="5"/>
      <c r="T2" s="2"/>
      <c r="U2" s="2"/>
      <c r="V2" s="2"/>
      <c r="W2" s="4"/>
      <c r="X2" s="2"/>
      <c r="Y2" s="2"/>
      <c r="Z2" s="2"/>
      <c r="AA2" s="4"/>
      <c r="AB2" s="2"/>
      <c r="AC2" s="2"/>
      <c r="AE2" s="4"/>
      <c r="AF2" s="2"/>
      <c r="AG2" s="2"/>
      <c r="AH2" s="2"/>
      <c r="AI2" s="2"/>
      <c r="AJ2" s="2"/>
      <c r="AK2" s="4"/>
      <c r="AL2" s="2"/>
      <c r="AM2" s="2"/>
      <c r="AN2" s="2"/>
    </row>
    <row r="3" spans="1:40" ht="15">
      <c r="A3" s="6" t="s">
        <v>0</v>
      </c>
      <c r="B3" s="6"/>
      <c r="C3" s="6"/>
      <c r="D3" s="7"/>
      <c r="E3" s="132"/>
      <c r="F3" s="132"/>
      <c r="G3" s="302" t="s">
        <v>273</v>
      </c>
      <c r="H3" s="303"/>
      <c r="I3" s="303"/>
      <c r="J3" s="304"/>
      <c r="K3" s="132"/>
      <c r="L3" s="7"/>
      <c r="M3" s="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E3" s="2"/>
      <c r="AF3" s="2"/>
      <c r="AG3" s="2"/>
      <c r="AH3" s="7"/>
      <c r="AI3" s="2"/>
      <c r="AJ3" s="2"/>
      <c r="AK3" s="2"/>
      <c r="AL3" s="2"/>
      <c r="AM3" s="2"/>
      <c r="AN3" s="2"/>
    </row>
    <row r="4" spans="1:40" s="2" customFormat="1" ht="15">
      <c r="B4" s="2" t="s">
        <v>1</v>
      </c>
      <c r="C4" s="2" t="s">
        <v>2</v>
      </c>
      <c r="D4" s="8"/>
      <c r="E4" s="133"/>
      <c r="F4" s="133"/>
      <c r="G4" s="296" t="s">
        <v>387</v>
      </c>
      <c r="H4" s="46"/>
      <c r="I4" s="395">
        <f>SUMPRODUCT($J$62:$CG$62,$J$19:$CG$19)</f>
        <v>1283.5924404457694</v>
      </c>
      <c r="J4" s="406" t="s">
        <v>286</v>
      </c>
      <c r="O4" s="8"/>
      <c r="Q4" s="9"/>
      <c r="R4" s="10"/>
      <c r="S4" s="9"/>
      <c r="T4" s="9"/>
      <c r="U4" s="10"/>
      <c r="AF4" s="11"/>
      <c r="AG4" s="12"/>
      <c r="AH4" s="10"/>
      <c r="AL4" s="13"/>
      <c r="AM4" s="14"/>
    </row>
    <row r="5" spans="1:40" s="2" customFormat="1" ht="15.75" thickBot="1">
      <c r="A5" s="2" t="s">
        <v>3</v>
      </c>
      <c r="B5" s="8">
        <f>'Input and Output'!E4</f>
        <v>0.06</v>
      </c>
      <c r="C5" s="15">
        <f>(1+B5)/(1+B6)-1</f>
        <v>3.9215686274509887E-2</v>
      </c>
      <c r="D5" s="8"/>
      <c r="E5" s="133"/>
      <c r="F5" s="133"/>
      <c r="G5" s="201" t="s">
        <v>319</v>
      </c>
      <c r="H5" s="306"/>
      <c r="I5" s="307">
        <f>'Med LF - NPV DSM'!I6</f>
        <v>102292.63244189652</v>
      </c>
      <c r="J5" s="308"/>
      <c r="K5" s="133"/>
      <c r="L5" s="8"/>
      <c r="M5" s="8"/>
      <c r="N5" s="8"/>
      <c r="O5" s="8"/>
      <c r="Q5" s="9"/>
      <c r="R5" s="10"/>
      <c r="S5" s="9"/>
      <c r="T5" s="9"/>
      <c r="U5" s="10"/>
      <c r="AF5" s="11"/>
      <c r="AG5" s="12"/>
      <c r="AH5" s="10"/>
    </row>
    <row r="6" spans="1:40" s="2" customFormat="1" ht="15">
      <c r="A6" s="9" t="s">
        <v>5</v>
      </c>
      <c r="B6" s="18">
        <f>'Input and Output'!E6</f>
        <v>0.02</v>
      </c>
      <c r="E6" s="133"/>
      <c r="F6" s="133"/>
      <c r="K6" s="133"/>
      <c r="Q6" s="9"/>
      <c r="R6" s="10"/>
      <c r="S6" s="9"/>
      <c r="T6" s="9"/>
      <c r="U6" s="10"/>
      <c r="AF6" s="10"/>
      <c r="AG6" s="12"/>
      <c r="AH6" s="5"/>
    </row>
    <row r="7" spans="1:40" s="2" customFormat="1" ht="15">
      <c r="A7" s="2" t="s">
        <v>169</v>
      </c>
      <c r="B7" s="2">
        <f>'Med LF - portfolio costs'!I12</f>
        <v>25</v>
      </c>
      <c r="C7" s="2" t="s">
        <v>7</v>
      </c>
      <c r="E7" s="133"/>
      <c r="F7" s="133"/>
      <c r="G7" s="4"/>
      <c r="I7" s="409"/>
      <c r="J7" s="133"/>
      <c r="K7" s="133"/>
      <c r="AF7" s="10"/>
      <c r="AG7" s="19"/>
      <c r="AH7" s="20"/>
      <c r="AM7" s="15"/>
    </row>
    <row r="8" spans="1:40" s="2" customFormat="1" ht="15">
      <c r="A8" s="2" t="s">
        <v>318</v>
      </c>
      <c r="B8" s="2">
        <f>'Med LF - portfolio costs'!I7</f>
        <v>15</v>
      </c>
      <c r="C8" s="2" t="s">
        <v>7</v>
      </c>
      <c r="E8" s="133"/>
      <c r="F8" s="133"/>
      <c r="H8" s="133"/>
      <c r="I8" s="133"/>
      <c r="J8" s="133"/>
      <c r="K8" s="133"/>
      <c r="AF8" s="10"/>
      <c r="AG8" s="19"/>
      <c r="AH8" s="20"/>
      <c r="AM8" s="15"/>
    </row>
    <row r="9" spans="1:40" s="2" customFormat="1" ht="15">
      <c r="A9" s="9" t="s">
        <v>326</v>
      </c>
      <c r="B9" s="9">
        <f>'Med LF - portfolio costs'!$I$14</f>
        <v>25</v>
      </c>
      <c r="C9" s="2" t="s">
        <v>7</v>
      </c>
      <c r="E9" s="133"/>
      <c r="F9" s="133"/>
      <c r="G9" s="133"/>
      <c r="H9" s="133"/>
      <c r="I9" s="133"/>
      <c r="J9" s="133"/>
      <c r="K9" s="133"/>
      <c r="AF9" s="10"/>
      <c r="AG9" s="19"/>
      <c r="AH9" s="20"/>
      <c r="AM9" s="15"/>
    </row>
    <row r="10" spans="1:40" s="2" customFormat="1" ht="15">
      <c r="B10" s="21" t="s">
        <v>8</v>
      </c>
      <c r="C10" s="7" t="s">
        <v>9</v>
      </c>
      <c r="E10" s="133"/>
      <c r="F10" s="133"/>
      <c r="G10" s="133"/>
      <c r="H10" s="133"/>
      <c r="I10" s="133"/>
      <c r="J10" s="133"/>
      <c r="K10" s="133"/>
      <c r="AL10" s="13"/>
      <c r="AM10" s="15"/>
    </row>
    <row r="11" spans="1:40" s="2" customFormat="1" ht="15">
      <c r="A11" s="2" t="s">
        <v>356</v>
      </c>
      <c r="B11" s="22">
        <f>IF('Input and Output'!$E$10="BCH rate",'Input and Output'!E8,IF('Input and Output'!$E$10="IPP rate",'Input and Output'!E9,"error"))</f>
        <v>6.4000000000000001E-2</v>
      </c>
      <c r="C11" s="8">
        <v>1</v>
      </c>
      <c r="P11" s="9"/>
      <c r="Q11" s="10"/>
      <c r="AH11" s="13"/>
      <c r="AI11" s="15"/>
    </row>
    <row r="12" spans="1:40" s="2" customFormat="1">
      <c r="A12" s="2" t="s">
        <v>11</v>
      </c>
      <c r="B12" s="389">
        <v>8.7499999999999994E-2</v>
      </c>
      <c r="C12" s="8">
        <f>1-C11</f>
        <v>0</v>
      </c>
      <c r="D12" s="9"/>
      <c r="E12" s="9"/>
      <c r="F12" s="9"/>
      <c r="G12" s="9"/>
      <c r="H12" s="9"/>
      <c r="J12" s="9"/>
      <c r="K12" s="9"/>
      <c r="M12" s="9"/>
      <c r="N12" s="9"/>
      <c r="O12" s="9"/>
      <c r="P12" s="9"/>
    </row>
    <row r="13" spans="1:40" s="2" customFormat="1">
      <c r="B13" s="389"/>
      <c r="C13" s="8"/>
      <c r="D13" s="9"/>
      <c r="E13" s="9"/>
      <c r="F13" s="9"/>
      <c r="G13" s="9"/>
      <c r="H13" s="9"/>
      <c r="J13" s="9"/>
      <c r="K13" s="9"/>
      <c r="M13" s="9"/>
      <c r="N13" s="9"/>
      <c r="O13" s="9"/>
      <c r="P13" s="9"/>
    </row>
    <row r="14" spans="1:40" s="2" customFormat="1" ht="15">
      <c r="A14" s="138" t="s">
        <v>343</v>
      </c>
      <c r="B14" s="45">
        <f>'Input and Output'!E12</f>
        <v>1800</v>
      </c>
      <c r="C14" s="8" t="s">
        <v>286</v>
      </c>
      <c r="D14" s="9"/>
      <c r="E14" s="9"/>
      <c r="F14" s="9"/>
      <c r="G14" s="9"/>
      <c r="H14" s="9"/>
      <c r="J14" s="9"/>
      <c r="K14" s="9"/>
      <c r="M14" s="9"/>
      <c r="N14" s="9"/>
      <c r="O14" s="9"/>
      <c r="P14" s="9"/>
    </row>
    <row r="15" spans="1:40" s="2" customFormat="1" ht="15">
      <c r="A15" s="138" t="s">
        <v>344</v>
      </c>
      <c r="B15" s="2">
        <f>'Input and Output'!E13</f>
        <v>30</v>
      </c>
      <c r="C15" s="52" t="s">
        <v>345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40" s="2" customFormat="1" ht="15">
      <c r="A16" s="138"/>
      <c r="C16" s="5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15" s="2" customFormat="1">
      <c r="A17" s="9" t="s">
        <v>89</v>
      </c>
      <c r="B17" s="9"/>
      <c r="C17" s="9"/>
      <c r="D17" s="9"/>
      <c r="E17" s="9"/>
      <c r="F17" s="9"/>
      <c r="G17" s="9"/>
      <c r="H17" s="9"/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9" t="s">
        <v>17</v>
      </c>
      <c r="O17" s="9" t="s">
        <v>18</v>
      </c>
      <c r="P17" s="9" t="s">
        <v>19</v>
      </c>
      <c r="Q17" s="9" t="s">
        <v>20</v>
      </c>
      <c r="R17" s="9" t="s">
        <v>21</v>
      </c>
      <c r="S17" s="9" t="s">
        <v>22</v>
      </c>
      <c r="T17" s="9" t="s">
        <v>23</v>
      </c>
      <c r="U17" s="9" t="s">
        <v>24</v>
      </c>
      <c r="V17" s="9" t="s">
        <v>25</v>
      </c>
      <c r="W17" s="9" t="s">
        <v>26</v>
      </c>
      <c r="X17" s="9" t="s">
        <v>27</v>
      </c>
      <c r="Y17" s="9" t="s">
        <v>28</v>
      </c>
      <c r="Z17" s="9" t="s">
        <v>29</v>
      </c>
      <c r="AA17" s="9" t="s">
        <v>30</v>
      </c>
      <c r="AB17" s="9" t="s">
        <v>31</v>
      </c>
      <c r="AC17" s="9" t="s">
        <v>32</v>
      </c>
      <c r="AD17" s="9" t="s">
        <v>33</v>
      </c>
      <c r="AE17" s="9" t="s">
        <v>34</v>
      </c>
      <c r="AF17" s="9" t="s">
        <v>35</v>
      </c>
      <c r="AG17" s="9" t="s">
        <v>36</v>
      </c>
      <c r="AH17" s="9" t="s">
        <v>37</v>
      </c>
      <c r="AI17" s="9" t="s">
        <v>38</v>
      </c>
      <c r="AJ17" s="9" t="s">
        <v>39</v>
      </c>
      <c r="AK17" s="9" t="s">
        <v>40</v>
      </c>
      <c r="AL17" s="9" t="s">
        <v>41</v>
      </c>
      <c r="AM17" s="9" t="s">
        <v>42</v>
      </c>
      <c r="AN17" s="9" t="s">
        <v>43</v>
      </c>
      <c r="AO17" s="9" t="s">
        <v>44</v>
      </c>
      <c r="AP17" s="9" t="s">
        <v>45</v>
      </c>
      <c r="AQ17" s="9" t="s">
        <v>46</v>
      </c>
      <c r="AR17" s="9" t="s">
        <v>47</v>
      </c>
      <c r="AS17" s="9" t="s">
        <v>48</v>
      </c>
      <c r="AT17" s="9" t="s">
        <v>49</v>
      </c>
      <c r="AU17" s="9" t="s">
        <v>50</v>
      </c>
      <c r="AV17" s="9" t="s">
        <v>51</v>
      </c>
      <c r="AW17" s="9" t="s">
        <v>52</v>
      </c>
      <c r="AX17" s="9" t="s">
        <v>53</v>
      </c>
      <c r="AY17" s="9" t="s">
        <v>54</v>
      </c>
      <c r="AZ17" s="9" t="s">
        <v>55</v>
      </c>
      <c r="BA17" s="9" t="s">
        <v>56</v>
      </c>
      <c r="BB17" s="9" t="s">
        <v>57</v>
      </c>
      <c r="BC17" s="9" t="s">
        <v>58</v>
      </c>
      <c r="BD17" s="9" t="s">
        <v>59</v>
      </c>
      <c r="BE17" s="9" t="s">
        <v>60</v>
      </c>
      <c r="BF17" s="9" t="s">
        <v>61</v>
      </c>
      <c r="BG17" s="9" t="s">
        <v>62</v>
      </c>
      <c r="BH17" s="9" t="s">
        <v>63</v>
      </c>
      <c r="BI17" s="9" t="s">
        <v>64</v>
      </c>
      <c r="BJ17" s="9" t="s">
        <v>65</v>
      </c>
      <c r="BK17" s="9" t="s">
        <v>66</v>
      </c>
      <c r="BL17" s="9" t="s">
        <v>67</v>
      </c>
      <c r="BM17" s="9" t="s">
        <v>68</v>
      </c>
      <c r="BN17" s="9" t="s">
        <v>69</v>
      </c>
      <c r="BO17" s="9" t="s">
        <v>70</v>
      </c>
      <c r="BP17" s="9" t="s">
        <v>71</v>
      </c>
      <c r="BQ17" s="9" t="s">
        <v>72</v>
      </c>
      <c r="BR17" s="9" t="s">
        <v>73</v>
      </c>
      <c r="BS17" s="9" t="s">
        <v>74</v>
      </c>
      <c r="BT17" s="9" t="s">
        <v>75</v>
      </c>
      <c r="BU17" s="9" t="s">
        <v>76</v>
      </c>
      <c r="BV17" s="9" t="s">
        <v>77</v>
      </c>
      <c r="BW17" s="9" t="s">
        <v>78</v>
      </c>
      <c r="BX17" s="9" t="s">
        <v>79</v>
      </c>
      <c r="BY17" s="9" t="s">
        <v>80</v>
      </c>
      <c r="BZ17" s="9" t="s">
        <v>81</v>
      </c>
      <c r="CA17" s="9" t="s">
        <v>82</v>
      </c>
      <c r="CB17" s="9" t="s">
        <v>83</v>
      </c>
      <c r="CC17" s="9" t="s">
        <v>84</v>
      </c>
      <c r="CD17" s="9" t="s">
        <v>85</v>
      </c>
      <c r="CE17" s="9" t="s">
        <v>86</v>
      </c>
      <c r="CF17" s="9" t="s">
        <v>87</v>
      </c>
      <c r="CG17" s="9" t="s">
        <v>88</v>
      </c>
    </row>
    <row r="18" spans="1:115" s="2" customFormat="1">
      <c r="A18" s="9" t="s">
        <v>90</v>
      </c>
      <c r="I18" s="2">
        <v>0</v>
      </c>
      <c r="J18" s="2">
        <f t="shared" ref="J18:BU18" si="0">+I18+1</f>
        <v>1</v>
      </c>
      <c r="K18" s="2">
        <f t="shared" si="0"/>
        <v>2</v>
      </c>
      <c r="L18" s="2">
        <f t="shared" si="0"/>
        <v>3</v>
      </c>
      <c r="M18" s="2">
        <f t="shared" si="0"/>
        <v>4</v>
      </c>
      <c r="N18" s="2">
        <f t="shared" si="0"/>
        <v>5</v>
      </c>
      <c r="O18" s="2">
        <f t="shared" si="0"/>
        <v>6</v>
      </c>
      <c r="P18" s="2">
        <f t="shared" si="0"/>
        <v>7</v>
      </c>
      <c r="Q18" s="2">
        <f t="shared" si="0"/>
        <v>8</v>
      </c>
      <c r="R18" s="2">
        <f t="shared" si="0"/>
        <v>9</v>
      </c>
      <c r="S18" s="2">
        <f t="shared" si="0"/>
        <v>10</v>
      </c>
      <c r="T18" s="2">
        <f t="shared" si="0"/>
        <v>11</v>
      </c>
      <c r="U18" s="2">
        <f t="shared" si="0"/>
        <v>12</v>
      </c>
      <c r="V18" s="2">
        <f t="shared" si="0"/>
        <v>13</v>
      </c>
      <c r="W18" s="2">
        <f t="shared" si="0"/>
        <v>14</v>
      </c>
      <c r="X18" s="2">
        <f t="shared" si="0"/>
        <v>15</v>
      </c>
      <c r="Y18" s="2">
        <f t="shared" si="0"/>
        <v>16</v>
      </c>
      <c r="Z18" s="2">
        <f t="shared" si="0"/>
        <v>17</v>
      </c>
      <c r="AA18" s="2">
        <f t="shared" si="0"/>
        <v>18</v>
      </c>
      <c r="AB18" s="2">
        <f t="shared" si="0"/>
        <v>19</v>
      </c>
      <c r="AC18" s="2">
        <f t="shared" si="0"/>
        <v>20</v>
      </c>
      <c r="AD18" s="2">
        <f t="shared" si="0"/>
        <v>21</v>
      </c>
      <c r="AE18" s="2">
        <f t="shared" si="0"/>
        <v>22</v>
      </c>
      <c r="AF18" s="2">
        <f t="shared" si="0"/>
        <v>23</v>
      </c>
      <c r="AG18" s="2">
        <f t="shared" si="0"/>
        <v>24</v>
      </c>
      <c r="AH18" s="2">
        <f t="shared" si="0"/>
        <v>25</v>
      </c>
      <c r="AI18" s="2">
        <f t="shared" si="0"/>
        <v>26</v>
      </c>
      <c r="AJ18" s="2">
        <f t="shared" si="0"/>
        <v>27</v>
      </c>
      <c r="AK18" s="2">
        <f t="shared" si="0"/>
        <v>28</v>
      </c>
      <c r="AL18" s="2">
        <f t="shared" si="0"/>
        <v>29</v>
      </c>
      <c r="AM18" s="2">
        <f t="shared" si="0"/>
        <v>30</v>
      </c>
      <c r="AN18" s="2">
        <f t="shared" si="0"/>
        <v>31</v>
      </c>
      <c r="AO18" s="2">
        <f t="shared" si="0"/>
        <v>32</v>
      </c>
      <c r="AP18" s="2">
        <f t="shared" si="0"/>
        <v>33</v>
      </c>
      <c r="AQ18" s="2">
        <f t="shared" si="0"/>
        <v>34</v>
      </c>
      <c r="AR18" s="2">
        <f t="shared" si="0"/>
        <v>35</v>
      </c>
      <c r="AS18" s="2">
        <f t="shared" si="0"/>
        <v>36</v>
      </c>
      <c r="AT18" s="2">
        <f t="shared" si="0"/>
        <v>37</v>
      </c>
      <c r="AU18" s="2">
        <f t="shared" si="0"/>
        <v>38</v>
      </c>
      <c r="AV18" s="2">
        <f t="shared" si="0"/>
        <v>39</v>
      </c>
      <c r="AW18" s="2">
        <f t="shared" si="0"/>
        <v>40</v>
      </c>
      <c r="AX18" s="2">
        <f t="shared" si="0"/>
        <v>41</v>
      </c>
      <c r="AY18" s="2">
        <f t="shared" si="0"/>
        <v>42</v>
      </c>
      <c r="AZ18" s="2">
        <f t="shared" si="0"/>
        <v>43</v>
      </c>
      <c r="BA18" s="2">
        <f t="shared" si="0"/>
        <v>44</v>
      </c>
      <c r="BB18" s="2">
        <f t="shared" si="0"/>
        <v>45</v>
      </c>
      <c r="BC18" s="2">
        <f t="shared" si="0"/>
        <v>46</v>
      </c>
      <c r="BD18" s="2">
        <f t="shared" si="0"/>
        <v>47</v>
      </c>
      <c r="BE18" s="2">
        <f t="shared" si="0"/>
        <v>48</v>
      </c>
      <c r="BF18" s="2">
        <f t="shared" si="0"/>
        <v>49</v>
      </c>
      <c r="BG18" s="2">
        <f t="shared" si="0"/>
        <v>50</v>
      </c>
      <c r="BH18" s="2">
        <f t="shared" si="0"/>
        <v>51</v>
      </c>
      <c r="BI18" s="2">
        <f t="shared" si="0"/>
        <v>52</v>
      </c>
      <c r="BJ18" s="2">
        <f t="shared" si="0"/>
        <v>53</v>
      </c>
      <c r="BK18" s="2">
        <f t="shared" si="0"/>
        <v>54</v>
      </c>
      <c r="BL18" s="2">
        <f t="shared" si="0"/>
        <v>55</v>
      </c>
      <c r="BM18" s="2">
        <f t="shared" si="0"/>
        <v>56</v>
      </c>
      <c r="BN18" s="2">
        <f t="shared" si="0"/>
        <v>57</v>
      </c>
      <c r="BO18" s="2">
        <f t="shared" si="0"/>
        <v>58</v>
      </c>
      <c r="BP18" s="2">
        <f t="shared" si="0"/>
        <v>59</v>
      </c>
      <c r="BQ18" s="2">
        <f t="shared" si="0"/>
        <v>60</v>
      </c>
      <c r="BR18" s="2">
        <f t="shared" si="0"/>
        <v>61</v>
      </c>
      <c r="BS18" s="2">
        <f t="shared" si="0"/>
        <v>62</v>
      </c>
      <c r="BT18" s="2">
        <f t="shared" si="0"/>
        <v>63</v>
      </c>
      <c r="BU18" s="2">
        <f t="shared" si="0"/>
        <v>64</v>
      </c>
      <c r="BV18" s="2">
        <f t="shared" ref="BV18:CG18" si="1">+BU18+1</f>
        <v>65</v>
      </c>
      <c r="BW18" s="2">
        <f t="shared" si="1"/>
        <v>66</v>
      </c>
      <c r="BX18" s="2">
        <f t="shared" si="1"/>
        <v>67</v>
      </c>
      <c r="BY18" s="2">
        <f t="shared" si="1"/>
        <v>68</v>
      </c>
      <c r="BZ18" s="2">
        <f t="shared" si="1"/>
        <v>69</v>
      </c>
      <c r="CA18" s="2">
        <f t="shared" si="1"/>
        <v>70</v>
      </c>
      <c r="CB18" s="2">
        <f t="shared" si="1"/>
        <v>71</v>
      </c>
      <c r="CC18" s="2">
        <f t="shared" si="1"/>
        <v>72</v>
      </c>
      <c r="CD18" s="2">
        <f t="shared" si="1"/>
        <v>73</v>
      </c>
      <c r="CE18" s="2">
        <f t="shared" si="1"/>
        <v>74</v>
      </c>
      <c r="CF18" s="2">
        <f t="shared" si="1"/>
        <v>75</v>
      </c>
      <c r="CG18" s="2">
        <f t="shared" si="1"/>
        <v>76</v>
      </c>
    </row>
    <row r="19" spans="1:115" s="2" customFormat="1" ht="15">
      <c r="A19" s="9" t="s">
        <v>91</v>
      </c>
      <c r="C19" s="12"/>
      <c r="D19" s="12"/>
      <c r="E19" s="12"/>
      <c r="F19" s="12"/>
      <c r="G19" s="12"/>
      <c r="H19" s="12"/>
      <c r="I19" s="12">
        <v>1</v>
      </c>
      <c r="J19" s="12">
        <f t="shared" ref="J19:BU19" si="2">1/(1+$B$5)^J18</f>
        <v>0.94339622641509424</v>
      </c>
      <c r="K19" s="12">
        <f t="shared" si="2"/>
        <v>0.88999644001423983</v>
      </c>
      <c r="L19" s="12">
        <f t="shared" si="2"/>
        <v>0.8396192830323016</v>
      </c>
      <c r="M19" s="12">
        <f t="shared" si="2"/>
        <v>0.79209366323802044</v>
      </c>
      <c r="N19" s="12">
        <f t="shared" si="2"/>
        <v>0.74725817286605689</v>
      </c>
      <c r="O19" s="12">
        <f t="shared" si="2"/>
        <v>0.70496054043967626</v>
      </c>
      <c r="P19" s="12">
        <f t="shared" si="2"/>
        <v>0.66505711362233599</v>
      </c>
      <c r="Q19" s="12">
        <f t="shared" si="2"/>
        <v>0.62741237134182648</v>
      </c>
      <c r="R19" s="12">
        <f t="shared" si="2"/>
        <v>0.59189846353002495</v>
      </c>
      <c r="S19" s="12">
        <f t="shared" si="2"/>
        <v>0.55839477691511785</v>
      </c>
      <c r="T19" s="12">
        <f t="shared" si="2"/>
        <v>0.52678752539162055</v>
      </c>
      <c r="U19" s="12">
        <f t="shared" si="2"/>
        <v>0.4969693635770005</v>
      </c>
      <c r="V19" s="12">
        <f t="shared" si="2"/>
        <v>0.46883902224245327</v>
      </c>
      <c r="W19" s="12">
        <f t="shared" si="2"/>
        <v>0.44230096437967292</v>
      </c>
      <c r="X19" s="12">
        <f t="shared" si="2"/>
        <v>0.41726506073554037</v>
      </c>
      <c r="Y19" s="12">
        <f t="shared" si="2"/>
        <v>0.39364628371277405</v>
      </c>
      <c r="Z19" s="12">
        <f t="shared" si="2"/>
        <v>0.37136441859695657</v>
      </c>
      <c r="AA19" s="12">
        <f t="shared" si="2"/>
        <v>0.35034379112920433</v>
      </c>
      <c r="AB19" s="12">
        <f t="shared" si="2"/>
        <v>0.3305130104992493</v>
      </c>
      <c r="AC19" s="12">
        <f t="shared" si="2"/>
        <v>0.31180472688608429</v>
      </c>
      <c r="AD19" s="12">
        <f t="shared" si="2"/>
        <v>0.29415540272272095</v>
      </c>
      <c r="AE19" s="12">
        <f t="shared" si="2"/>
        <v>0.27750509690822728</v>
      </c>
      <c r="AF19" s="12">
        <f t="shared" si="2"/>
        <v>0.26179726123417668</v>
      </c>
      <c r="AG19" s="12">
        <f t="shared" si="2"/>
        <v>0.24697854833412897</v>
      </c>
      <c r="AH19" s="12">
        <f t="shared" si="2"/>
        <v>0.23299863050389524</v>
      </c>
      <c r="AI19" s="12">
        <f t="shared" si="2"/>
        <v>0.21981002877725966</v>
      </c>
      <c r="AJ19" s="12">
        <f t="shared" si="2"/>
        <v>0.20736795167666003</v>
      </c>
      <c r="AK19" s="12">
        <f t="shared" si="2"/>
        <v>0.1956301430911887</v>
      </c>
      <c r="AL19" s="12">
        <f t="shared" si="2"/>
        <v>0.18455673876527234</v>
      </c>
      <c r="AM19" s="12">
        <f t="shared" si="2"/>
        <v>0.17411013091063426</v>
      </c>
      <c r="AN19" s="12">
        <f t="shared" si="2"/>
        <v>0.16425484048173042</v>
      </c>
      <c r="AO19" s="12">
        <f t="shared" si="2"/>
        <v>0.15495739668087777</v>
      </c>
      <c r="AP19" s="12">
        <f t="shared" si="2"/>
        <v>0.14618622328384695</v>
      </c>
      <c r="AQ19" s="12">
        <f t="shared" si="2"/>
        <v>0.1379115313998556</v>
      </c>
      <c r="AR19" s="12">
        <f t="shared" si="2"/>
        <v>0.13010521830175056</v>
      </c>
      <c r="AS19" s="12">
        <f t="shared" si="2"/>
        <v>0.12274077198278353</v>
      </c>
      <c r="AT19" s="12">
        <f t="shared" si="2"/>
        <v>0.11579318111583352</v>
      </c>
      <c r="AU19" s="12">
        <f t="shared" si="2"/>
        <v>0.10923885010927689</v>
      </c>
      <c r="AV19" s="12">
        <f t="shared" si="2"/>
        <v>0.10305551897101592</v>
      </c>
      <c r="AW19" s="12">
        <f t="shared" si="2"/>
        <v>9.7222187708505589E-2</v>
      </c>
      <c r="AX19" s="12">
        <f t="shared" si="2"/>
        <v>9.171904500802415E-2</v>
      </c>
      <c r="AY19" s="12">
        <f t="shared" si="2"/>
        <v>8.6527400950966171E-2</v>
      </c>
      <c r="AZ19" s="12">
        <f t="shared" si="2"/>
        <v>8.162962353864732E-2</v>
      </c>
      <c r="BA19" s="12">
        <f t="shared" si="2"/>
        <v>7.7009078810044637E-2</v>
      </c>
      <c r="BB19" s="12">
        <f t="shared" si="2"/>
        <v>7.2650074349098717E-2</v>
      </c>
      <c r="BC19" s="12">
        <f t="shared" si="2"/>
        <v>6.8537805989715761E-2</v>
      </c>
      <c r="BD19" s="12">
        <f t="shared" si="2"/>
        <v>6.465830753746768E-2</v>
      </c>
      <c r="BE19" s="12">
        <f t="shared" si="2"/>
        <v>6.0998403337233678E-2</v>
      </c>
      <c r="BF19" s="12">
        <f t="shared" si="2"/>
        <v>5.7545663525692139E-2</v>
      </c>
      <c r="BG19" s="12">
        <f t="shared" si="2"/>
        <v>5.4288361816690701E-2</v>
      </c>
      <c r="BH19" s="12">
        <f t="shared" si="2"/>
        <v>5.12154356761233E-2</v>
      </c>
      <c r="BI19" s="12">
        <f t="shared" si="2"/>
        <v>4.8316448751059712E-2</v>
      </c>
      <c r="BJ19" s="12">
        <f t="shared" si="2"/>
        <v>4.5581555425528025E-2</v>
      </c>
      <c r="BK19" s="12">
        <f t="shared" si="2"/>
        <v>4.3001467382573606E-2</v>
      </c>
      <c r="BL19" s="12">
        <f t="shared" si="2"/>
        <v>4.0567422059031695E-2</v>
      </c>
      <c r="BM19" s="12">
        <f t="shared" si="2"/>
        <v>3.827115288587897E-2</v>
      </c>
      <c r="BN19" s="12">
        <f t="shared" si="2"/>
        <v>3.6104861213093364E-2</v>
      </c>
      <c r="BO19" s="12">
        <f t="shared" si="2"/>
        <v>3.406118982367299E-2</v>
      </c>
      <c r="BP19" s="12">
        <f t="shared" si="2"/>
        <v>3.21331979468613E-2</v>
      </c>
      <c r="BQ19" s="12">
        <f t="shared" si="2"/>
        <v>3.0314337685718208E-2</v>
      </c>
      <c r="BR19" s="12">
        <f t="shared" si="2"/>
        <v>2.8598431778979437E-2</v>
      </c>
      <c r="BS19" s="12">
        <f t="shared" si="2"/>
        <v>2.6979652621678712E-2</v>
      </c>
      <c r="BT19" s="12">
        <f t="shared" si="2"/>
        <v>2.5452502473281798E-2</v>
      </c>
      <c r="BU19" s="12">
        <f t="shared" si="2"/>
        <v>2.4011794786114912E-2</v>
      </c>
      <c r="BV19" s="12">
        <f t="shared" ref="BV19:CG19" si="3">1/(1+$B$5)^BV18</f>
        <v>2.2652636590674444E-2</v>
      </c>
      <c r="BW19" s="12">
        <f t="shared" si="3"/>
        <v>2.1370411877994759E-2</v>
      </c>
      <c r="BX19" s="12">
        <f t="shared" si="3"/>
        <v>2.0160765922636562E-2</v>
      </c>
      <c r="BY19" s="12">
        <f t="shared" si="3"/>
        <v>1.9019590493053358E-2</v>
      </c>
      <c r="BZ19" s="12">
        <f t="shared" si="3"/>
        <v>1.7943009899106941E-2</v>
      </c>
      <c r="CA19" s="12">
        <f t="shared" si="3"/>
        <v>1.692736782934617E-2</v>
      </c>
      <c r="CB19" s="12">
        <f t="shared" si="3"/>
        <v>1.5969214933345442E-2</v>
      </c>
      <c r="CC19" s="12">
        <f t="shared" si="3"/>
        <v>1.5065297106929661E-2</v>
      </c>
      <c r="CD19" s="12">
        <f t="shared" si="3"/>
        <v>1.4212544440499682E-2</v>
      </c>
      <c r="CE19" s="12">
        <f t="shared" si="3"/>
        <v>1.3408060792924227E-2</v>
      </c>
      <c r="CF19" s="12">
        <f t="shared" si="3"/>
        <v>1.2649113955588891E-2</v>
      </c>
      <c r="CG19" s="12">
        <f t="shared" si="3"/>
        <v>1.1933126373197067E-2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</row>
    <row r="20" spans="1:115" s="2" customFormat="1" ht="15">
      <c r="A20" s="9" t="s">
        <v>92</v>
      </c>
      <c r="C20" s="12"/>
      <c r="D20" s="12"/>
      <c r="E20" s="12"/>
      <c r="F20" s="12"/>
      <c r="G20" s="12"/>
      <c r="H20" s="12"/>
      <c r="I20" s="12">
        <v>1</v>
      </c>
      <c r="J20" s="12">
        <f t="shared" ref="J20:BU20" si="4">1/(1+$C$5)^J18</f>
        <v>0.96226415094339612</v>
      </c>
      <c r="K20" s="12">
        <f t="shared" si="4"/>
        <v>0.92595229619081498</v>
      </c>
      <c r="L20" s="12">
        <f t="shared" si="4"/>
        <v>0.89101070010814276</v>
      </c>
      <c r="M20" s="12">
        <f t="shared" si="4"/>
        <v>0.85738765482104295</v>
      </c>
      <c r="N20" s="12">
        <f t="shared" si="4"/>
        <v>0.82503340369572042</v>
      </c>
      <c r="O20" s="12">
        <f t="shared" si="4"/>
        <v>0.79390006770720267</v>
      </c>
      <c r="P20" s="12">
        <f t="shared" si="4"/>
        <v>0.76394157458617606</v>
      </c>
      <c r="Q20" s="12">
        <f t="shared" si="4"/>
        <v>0.73511359063952786</v>
      </c>
      <c r="R20" s="12">
        <f t="shared" si="4"/>
        <v>0.70737345514369665</v>
      </c>
      <c r="S20" s="12">
        <f t="shared" si="4"/>
        <v>0.68068011721374566</v>
      </c>
      <c r="T20" s="12">
        <f t="shared" si="4"/>
        <v>0.65499407505473639</v>
      </c>
      <c r="U20" s="12">
        <f t="shared" si="4"/>
        <v>0.63027731750550098</v>
      </c>
      <c r="V20" s="12">
        <f t="shared" si="4"/>
        <v>0.60649326778831214</v>
      </c>
      <c r="W20" s="12">
        <f t="shared" si="4"/>
        <v>0.58360672938120595</v>
      </c>
      <c r="X20" s="12">
        <f t="shared" si="4"/>
        <v>0.56158383393285849</v>
      </c>
      <c r="Y20" s="12">
        <f t="shared" si="4"/>
        <v>0.54039199114293934</v>
      </c>
      <c r="Z20" s="12">
        <f t="shared" si="4"/>
        <v>0.5199998405337718</v>
      </c>
      <c r="AA20" s="12">
        <f t="shared" si="4"/>
        <v>0.50037720504193128</v>
      </c>
      <c r="AB20" s="12">
        <f t="shared" si="4"/>
        <v>0.48149504636110363</v>
      </c>
      <c r="AC20" s="12">
        <f t="shared" si="4"/>
        <v>0.4633254219701185</v>
      </c>
      <c r="AD20" s="12">
        <f t="shared" si="4"/>
        <v>0.4458414437825669</v>
      </c>
      <c r="AE20" s="12">
        <f t="shared" si="4"/>
        <v>0.42901723835680955</v>
      </c>
      <c r="AF20" s="12">
        <f t="shared" si="4"/>
        <v>0.41282790860749596</v>
      </c>
      <c r="AG20" s="12">
        <f t="shared" si="4"/>
        <v>0.39724949696193002</v>
      </c>
      <c r="AH20" s="12">
        <f t="shared" si="4"/>
        <v>0.3822589499067629</v>
      </c>
      <c r="AI20" s="12">
        <f t="shared" si="4"/>
        <v>0.36783408387254529</v>
      </c>
      <c r="AJ20" s="12">
        <f t="shared" si="4"/>
        <v>0.35395355240565679</v>
      </c>
      <c r="AK20" s="12">
        <f t="shared" si="4"/>
        <v>0.34059681457902824</v>
      </c>
      <c r="AL20" s="12">
        <f t="shared" si="4"/>
        <v>0.32774410459491393</v>
      </c>
      <c r="AM20" s="12">
        <f t="shared" si="4"/>
        <v>0.31537640253472843</v>
      </c>
      <c r="AN20" s="12">
        <f t="shared" si="4"/>
        <v>0.30347540621266322</v>
      </c>
      <c r="AO20" s="12">
        <f t="shared" si="4"/>
        <v>0.29202350409143057</v>
      </c>
      <c r="AP20" s="12">
        <f t="shared" si="4"/>
        <v>0.28100374922005583</v>
      </c>
      <c r="AQ20" s="12">
        <f t="shared" si="4"/>
        <v>0.27039983415514801</v>
      </c>
      <c r="AR20" s="12">
        <f t="shared" si="4"/>
        <v>0.26019606682853863</v>
      </c>
      <c r="AS20" s="12">
        <f t="shared" si="4"/>
        <v>0.25037734732557493</v>
      </c>
      <c r="AT20" s="12">
        <f t="shared" si="4"/>
        <v>0.2409291455397041</v>
      </c>
      <c r="AU20" s="12">
        <f t="shared" si="4"/>
        <v>0.23183747967028132</v>
      </c>
      <c r="AV20" s="12">
        <f t="shared" si="4"/>
        <v>0.22308889553178013</v>
      </c>
      <c r="AW20" s="12">
        <f t="shared" si="4"/>
        <v>0.2146704466437884</v>
      </c>
      <c r="AX20" s="12">
        <f t="shared" si="4"/>
        <v>0.20656967507232465</v>
      </c>
      <c r="AY20" s="12">
        <f t="shared" si="4"/>
        <v>0.1987745929941237</v>
      </c>
      <c r="AZ20" s="12">
        <f t="shared" si="4"/>
        <v>0.19127366495660958</v>
      </c>
      <c r="BA20" s="12">
        <f t="shared" si="4"/>
        <v>0.18405579080730355</v>
      </c>
      <c r="BB20" s="12">
        <f t="shared" si="4"/>
        <v>0.1771102892674053</v>
      </c>
      <c r="BC20" s="12">
        <f t="shared" si="4"/>
        <v>0.17042688212523902</v>
      </c>
      <c r="BD20" s="12">
        <f t="shared" si="4"/>
        <v>0.1639956790261734</v>
      </c>
      <c r="BE20" s="12">
        <f t="shared" si="4"/>
        <v>0.15780716283650648</v>
      </c>
      <c r="BF20" s="12">
        <f t="shared" si="4"/>
        <v>0.15185217555965716</v>
      </c>
      <c r="BG20" s="12">
        <f t="shared" si="4"/>
        <v>0.14612190478382101</v>
      </c>
      <c r="BH20" s="12">
        <f t="shared" si="4"/>
        <v>0.1406078706410353</v>
      </c>
      <c r="BI20" s="12">
        <f t="shared" si="4"/>
        <v>0.13530191325835469</v>
      </c>
      <c r="BJ20" s="12">
        <f t="shared" si="4"/>
        <v>0.13019618068256775</v>
      </c>
      <c r="BK20" s="12">
        <f t="shared" si="4"/>
        <v>0.12528311726058403</v>
      </c>
      <c r="BL20" s="12">
        <f t="shared" si="4"/>
        <v>0.12055545245829782</v>
      </c>
      <c r="BM20" s="12">
        <f t="shared" si="4"/>
        <v>0.11600619010138091</v>
      </c>
      <c r="BN20" s="12">
        <f t="shared" si="4"/>
        <v>0.11162859802208352</v>
      </c>
      <c r="BO20" s="12">
        <f t="shared" si="4"/>
        <v>0.10741619809672186</v>
      </c>
      <c r="BP20" s="12">
        <f t="shared" si="4"/>
        <v>0.1033627566591097</v>
      </c>
      <c r="BQ20" s="12">
        <f t="shared" si="4"/>
        <v>9.9462275275747081E-2</v>
      </c>
      <c r="BR20" s="12">
        <f t="shared" si="4"/>
        <v>9.5708981869115098E-2</v>
      </c>
      <c r="BS20" s="12">
        <f t="shared" si="4"/>
        <v>9.2097322175940924E-2</v>
      </c>
      <c r="BT20" s="12">
        <f t="shared" si="4"/>
        <v>8.8621951527792217E-2</v>
      </c>
      <c r="BU20" s="12">
        <f t="shared" si="4"/>
        <v>8.5277726941837773E-2</v>
      </c>
      <c r="BV20" s="12">
        <f t="shared" ref="BV20:CG20" si="5">1/(1+$C$5)^BV18</f>
        <v>8.2059699510070305E-2</v>
      </c>
      <c r="BW20" s="12">
        <f t="shared" si="5"/>
        <v>7.8963107075728012E-2</v>
      </c>
      <c r="BX20" s="12">
        <f t="shared" si="5"/>
        <v>7.5983367186077899E-2</v>
      </c>
      <c r="BY20" s="12">
        <f t="shared" si="5"/>
        <v>7.3116070311131556E-2</v>
      </c>
      <c r="BZ20" s="12">
        <f t="shared" si="5"/>
        <v>7.0356973318258659E-2</v>
      </c>
      <c r="CA20" s="12">
        <f t="shared" si="5"/>
        <v>6.7701993193041349E-2</v>
      </c>
      <c r="CB20" s="12">
        <f t="shared" si="5"/>
        <v>6.514720099707752E-2</v>
      </c>
      <c r="CC20" s="12">
        <f t="shared" si="5"/>
        <v>6.2688816053791563E-2</v>
      </c>
      <c r="CD20" s="12">
        <f t="shared" si="5"/>
        <v>6.0323200353648493E-2</v>
      </c>
      <c r="CE20" s="12">
        <f t="shared" si="5"/>
        <v>5.8046853170491935E-2</v>
      </c>
      <c r="CF20" s="12">
        <f t="shared" si="5"/>
        <v>5.5856405881039406E-2</v>
      </c>
      <c r="CG20" s="12">
        <f t="shared" si="5"/>
        <v>5.3748616979868095E-2</v>
      </c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</row>
    <row r="21" spans="1:115" s="2" customFormat="1" ht="15">
      <c r="A21" s="9" t="s">
        <v>254</v>
      </c>
      <c r="C21" s="12"/>
      <c r="D21" s="12"/>
      <c r="E21" s="12"/>
      <c r="F21" s="12"/>
      <c r="G21" s="12"/>
      <c r="H21" s="12"/>
      <c r="I21" s="12">
        <v>1</v>
      </c>
      <c r="J21" s="12">
        <f t="shared" ref="J21:BU21" si="6">(1+$B$6)^J18</f>
        <v>1.02</v>
      </c>
      <c r="K21" s="12">
        <f t="shared" si="6"/>
        <v>1.0404</v>
      </c>
      <c r="L21" s="12">
        <f t="shared" si="6"/>
        <v>1.0612079999999999</v>
      </c>
      <c r="M21" s="12">
        <f t="shared" si="6"/>
        <v>1.08243216</v>
      </c>
      <c r="N21" s="12">
        <f t="shared" si="6"/>
        <v>1.1040808032</v>
      </c>
      <c r="O21" s="12">
        <f t="shared" si="6"/>
        <v>1.1261624192640001</v>
      </c>
      <c r="P21" s="12">
        <f t="shared" si="6"/>
        <v>1.1486856676492798</v>
      </c>
      <c r="Q21" s="12">
        <f t="shared" si="6"/>
        <v>1.1716593810022655</v>
      </c>
      <c r="R21" s="12">
        <f t="shared" si="6"/>
        <v>1.1950925686223108</v>
      </c>
      <c r="S21" s="12">
        <f t="shared" si="6"/>
        <v>1.2189944199947571</v>
      </c>
      <c r="T21" s="12">
        <f t="shared" si="6"/>
        <v>1.243374308394652</v>
      </c>
      <c r="U21" s="12">
        <f t="shared" si="6"/>
        <v>1.2682417945625453</v>
      </c>
      <c r="V21" s="12">
        <f t="shared" si="6"/>
        <v>1.2936066304537961</v>
      </c>
      <c r="W21" s="12">
        <f t="shared" si="6"/>
        <v>1.3194787630628722</v>
      </c>
      <c r="X21" s="12">
        <f t="shared" si="6"/>
        <v>1.3458683383241292</v>
      </c>
      <c r="Y21" s="12">
        <f t="shared" si="6"/>
        <v>1.372785705090612</v>
      </c>
      <c r="Z21" s="12">
        <f t="shared" si="6"/>
        <v>1.4002414191924244</v>
      </c>
      <c r="AA21" s="12">
        <f t="shared" si="6"/>
        <v>1.4282462475762727</v>
      </c>
      <c r="AB21" s="12">
        <f t="shared" si="6"/>
        <v>1.4568111725277981</v>
      </c>
      <c r="AC21" s="12">
        <f t="shared" si="6"/>
        <v>1.4859473959783542</v>
      </c>
      <c r="AD21" s="12">
        <f t="shared" si="6"/>
        <v>1.5156663438979212</v>
      </c>
      <c r="AE21" s="12">
        <f t="shared" si="6"/>
        <v>1.5459796707758797</v>
      </c>
      <c r="AF21" s="12">
        <f t="shared" si="6"/>
        <v>1.576899264191397</v>
      </c>
      <c r="AG21" s="12">
        <f t="shared" si="6"/>
        <v>1.608437249475225</v>
      </c>
      <c r="AH21" s="12">
        <f t="shared" si="6"/>
        <v>1.6406059944647295</v>
      </c>
      <c r="AI21" s="12">
        <f t="shared" si="6"/>
        <v>1.6734181143540243</v>
      </c>
      <c r="AJ21" s="12">
        <f t="shared" si="6"/>
        <v>1.7068864766411045</v>
      </c>
      <c r="AK21" s="12">
        <f t="shared" si="6"/>
        <v>1.7410242061739269</v>
      </c>
      <c r="AL21" s="12">
        <f t="shared" si="6"/>
        <v>1.7758446902974052</v>
      </c>
      <c r="AM21" s="12">
        <f t="shared" si="6"/>
        <v>1.8113615841033535</v>
      </c>
      <c r="AN21" s="12">
        <f t="shared" si="6"/>
        <v>1.8475888157854201</v>
      </c>
      <c r="AO21" s="12">
        <f t="shared" si="6"/>
        <v>1.8845405921011289</v>
      </c>
      <c r="AP21" s="12">
        <f t="shared" si="6"/>
        <v>1.9222314039431516</v>
      </c>
      <c r="AQ21" s="12">
        <f t="shared" si="6"/>
        <v>1.9606760320220145</v>
      </c>
      <c r="AR21" s="12">
        <f t="shared" si="6"/>
        <v>1.9998895526624547</v>
      </c>
      <c r="AS21" s="12">
        <f t="shared" si="6"/>
        <v>2.0398873437157037</v>
      </c>
      <c r="AT21" s="12">
        <f t="shared" si="6"/>
        <v>2.080685090590018</v>
      </c>
      <c r="AU21" s="12">
        <f t="shared" si="6"/>
        <v>2.1222987924018186</v>
      </c>
      <c r="AV21" s="12">
        <f t="shared" si="6"/>
        <v>2.1647447682498542</v>
      </c>
      <c r="AW21" s="12">
        <f t="shared" si="6"/>
        <v>2.2080396636148518</v>
      </c>
      <c r="AX21" s="12">
        <f t="shared" si="6"/>
        <v>2.2522004568871488</v>
      </c>
      <c r="AY21" s="12">
        <f t="shared" si="6"/>
        <v>2.2972444660248916</v>
      </c>
      <c r="AZ21" s="12">
        <f t="shared" si="6"/>
        <v>2.3431893553453893</v>
      </c>
      <c r="BA21" s="12">
        <f t="shared" si="6"/>
        <v>2.3900531424522975</v>
      </c>
      <c r="BB21" s="12">
        <f t="shared" si="6"/>
        <v>2.4378542053013432</v>
      </c>
      <c r="BC21" s="12">
        <f t="shared" si="6"/>
        <v>2.4866112894073704</v>
      </c>
      <c r="BD21" s="12">
        <f t="shared" si="6"/>
        <v>2.5363435151955169</v>
      </c>
      <c r="BE21" s="12">
        <f t="shared" si="6"/>
        <v>2.5870703854994277</v>
      </c>
      <c r="BF21" s="12">
        <f t="shared" si="6"/>
        <v>2.6388117932094164</v>
      </c>
      <c r="BG21" s="12">
        <f t="shared" si="6"/>
        <v>2.6915880290736047</v>
      </c>
      <c r="BH21" s="12">
        <f t="shared" si="6"/>
        <v>2.7454197896550765</v>
      </c>
      <c r="BI21" s="12">
        <f t="shared" si="6"/>
        <v>2.8003281854481785</v>
      </c>
      <c r="BJ21" s="12">
        <f t="shared" si="6"/>
        <v>2.8563347491571416</v>
      </c>
      <c r="BK21" s="12">
        <f t="shared" si="6"/>
        <v>2.9134614441402849</v>
      </c>
      <c r="BL21" s="12">
        <f t="shared" si="6"/>
        <v>2.9717306730230897</v>
      </c>
      <c r="BM21" s="12">
        <f t="shared" si="6"/>
        <v>3.0311652864835517</v>
      </c>
      <c r="BN21" s="12">
        <f t="shared" si="6"/>
        <v>3.0917885922132227</v>
      </c>
      <c r="BO21" s="12">
        <f t="shared" si="6"/>
        <v>3.1536243640574875</v>
      </c>
      <c r="BP21" s="12">
        <f t="shared" si="6"/>
        <v>3.2166968513386367</v>
      </c>
      <c r="BQ21" s="12">
        <f t="shared" si="6"/>
        <v>3.2810307883654102</v>
      </c>
      <c r="BR21" s="12">
        <f t="shared" si="6"/>
        <v>3.346651404132718</v>
      </c>
      <c r="BS21" s="12">
        <f t="shared" si="6"/>
        <v>3.4135844322153726</v>
      </c>
      <c r="BT21" s="12">
        <f t="shared" si="6"/>
        <v>3.4818561208596792</v>
      </c>
      <c r="BU21" s="12">
        <f t="shared" si="6"/>
        <v>3.5514932432768735</v>
      </c>
      <c r="BV21" s="12">
        <f t="shared" ref="BV21:CG21" si="7">(1+$B$6)^BV18</f>
        <v>3.6225231081424112</v>
      </c>
      <c r="BW21" s="12">
        <f t="shared" si="7"/>
        <v>3.6949735703052591</v>
      </c>
      <c r="BX21" s="12">
        <f t="shared" si="7"/>
        <v>3.7688730417113643</v>
      </c>
      <c r="BY21" s="12">
        <f t="shared" si="7"/>
        <v>3.8442505025455915</v>
      </c>
      <c r="BZ21" s="12">
        <f t="shared" si="7"/>
        <v>3.9211355125965035</v>
      </c>
      <c r="CA21" s="12">
        <f t="shared" si="7"/>
        <v>3.9995582228484339</v>
      </c>
      <c r="CB21" s="12">
        <f t="shared" si="7"/>
        <v>4.0795493873054021</v>
      </c>
      <c r="CC21" s="12">
        <f t="shared" si="7"/>
        <v>4.1611403750515104</v>
      </c>
      <c r="CD21" s="12">
        <f t="shared" si="7"/>
        <v>4.2443631825525401</v>
      </c>
      <c r="CE21" s="12">
        <f t="shared" si="7"/>
        <v>4.3292504462035915</v>
      </c>
      <c r="CF21" s="12">
        <f t="shared" si="7"/>
        <v>4.4158354551276622</v>
      </c>
      <c r="CG21" s="12">
        <f t="shared" si="7"/>
        <v>4.5041521642302165</v>
      </c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</row>
    <row r="23" spans="1:115" s="26" customFormat="1">
      <c r="A23" s="25" t="s">
        <v>93</v>
      </c>
    </row>
    <row r="24" spans="1:115" s="2" customFormat="1"/>
    <row r="25" spans="1:115" s="2" customFormat="1">
      <c r="A25" s="9" t="s">
        <v>94</v>
      </c>
      <c r="P25" s="38"/>
      <c r="Q25" s="38"/>
      <c r="R25" s="38"/>
      <c r="S25" s="38">
        <f>'Med LF - portfolio costs'!S12*R21</f>
        <v>0</v>
      </c>
      <c r="T25" s="38">
        <f t="shared" ref="T25:AQ25" si="8">IF(S26&gt;0,S26,0)</f>
        <v>0</v>
      </c>
      <c r="U25" s="38">
        <f t="shared" si="8"/>
        <v>0</v>
      </c>
      <c r="V25" s="38">
        <f t="shared" si="8"/>
        <v>0</v>
      </c>
      <c r="W25" s="38">
        <f t="shared" si="8"/>
        <v>0</v>
      </c>
      <c r="X25" s="38">
        <f t="shared" si="8"/>
        <v>0</v>
      </c>
      <c r="Y25" s="38">
        <f t="shared" si="8"/>
        <v>0</v>
      </c>
      <c r="Z25" s="38">
        <f t="shared" si="8"/>
        <v>0</v>
      </c>
      <c r="AA25" s="38">
        <f t="shared" si="8"/>
        <v>0</v>
      </c>
      <c r="AB25" s="38">
        <f t="shared" si="8"/>
        <v>0</v>
      </c>
      <c r="AC25" s="38">
        <f t="shared" si="8"/>
        <v>0</v>
      </c>
      <c r="AD25" s="38">
        <f t="shared" si="8"/>
        <v>0</v>
      </c>
      <c r="AE25" s="38">
        <f t="shared" si="8"/>
        <v>0</v>
      </c>
      <c r="AF25" s="38">
        <f t="shared" si="8"/>
        <v>0</v>
      </c>
      <c r="AG25" s="38">
        <f t="shared" si="8"/>
        <v>0</v>
      </c>
      <c r="AH25" s="38">
        <f t="shared" si="8"/>
        <v>0</v>
      </c>
      <c r="AI25" s="38">
        <f t="shared" si="8"/>
        <v>0</v>
      </c>
      <c r="AJ25" s="38">
        <f t="shared" si="8"/>
        <v>0</v>
      </c>
      <c r="AK25" s="38">
        <f t="shared" si="8"/>
        <v>0</v>
      </c>
      <c r="AL25" s="38">
        <f t="shared" si="8"/>
        <v>0</v>
      </c>
      <c r="AM25" s="38">
        <f t="shared" si="8"/>
        <v>0</v>
      </c>
      <c r="AN25" s="38">
        <f t="shared" si="8"/>
        <v>0</v>
      </c>
      <c r="AO25" s="38">
        <f t="shared" si="8"/>
        <v>0</v>
      </c>
      <c r="AP25" s="38">
        <f t="shared" si="8"/>
        <v>0</v>
      </c>
      <c r="AQ25" s="38">
        <f t="shared" si="8"/>
        <v>0</v>
      </c>
      <c r="A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2" customFormat="1" ht="15">
      <c r="A26" s="9" t="s">
        <v>95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8"/>
      <c r="Q26" s="38"/>
      <c r="R26" s="133"/>
      <c r="S26" s="38">
        <f t="shared" ref="S26:AQ26" si="9">+S25-S27</f>
        <v>0</v>
      </c>
      <c r="T26" s="38">
        <f t="shared" si="9"/>
        <v>0</v>
      </c>
      <c r="U26" s="38">
        <f t="shared" si="9"/>
        <v>0</v>
      </c>
      <c r="V26" s="38">
        <f t="shared" si="9"/>
        <v>0</v>
      </c>
      <c r="W26" s="38">
        <f t="shared" si="9"/>
        <v>0</v>
      </c>
      <c r="X26" s="38">
        <f t="shared" si="9"/>
        <v>0</v>
      </c>
      <c r="Y26" s="38">
        <f t="shared" si="9"/>
        <v>0</v>
      </c>
      <c r="Z26" s="38">
        <f t="shared" si="9"/>
        <v>0</v>
      </c>
      <c r="AA26" s="38">
        <f t="shared" si="9"/>
        <v>0</v>
      </c>
      <c r="AB26" s="38">
        <f t="shared" si="9"/>
        <v>0</v>
      </c>
      <c r="AC26" s="38">
        <f t="shared" si="9"/>
        <v>0</v>
      </c>
      <c r="AD26" s="38">
        <f t="shared" si="9"/>
        <v>0</v>
      </c>
      <c r="AE26" s="38">
        <f t="shared" si="9"/>
        <v>0</v>
      </c>
      <c r="AF26" s="38">
        <f t="shared" si="9"/>
        <v>0</v>
      </c>
      <c r="AG26" s="38">
        <f t="shared" si="9"/>
        <v>0</v>
      </c>
      <c r="AH26" s="38">
        <f t="shared" si="9"/>
        <v>0</v>
      </c>
      <c r="AI26" s="38">
        <f t="shared" si="9"/>
        <v>0</v>
      </c>
      <c r="AJ26" s="38">
        <f t="shared" si="9"/>
        <v>0</v>
      </c>
      <c r="AK26" s="38">
        <f t="shared" si="9"/>
        <v>0</v>
      </c>
      <c r="AL26" s="38">
        <f t="shared" si="9"/>
        <v>0</v>
      </c>
      <c r="AM26" s="38">
        <f t="shared" si="9"/>
        <v>0</v>
      </c>
      <c r="AN26" s="38">
        <f t="shared" si="9"/>
        <v>0</v>
      </c>
      <c r="AO26" s="38">
        <f t="shared" si="9"/>
        <v>0</v>
      </c>
      <c r="AP26" s="38">
        <f t="shared" si="9"/>
        <v>0</v>
      </c>
      <c r="AQ26" s="38">
        <f t="shared" si="9"/>
        <v>0</v>
      </c>
      <c r="A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:115" s="2" customFormat="1" ht="15">
      <c r="A27" s="9" t="s">
        <v>96</v>
      </c>
      <c r="P27" s="16"/>
      <c r="Q27" s="16"/>
      <c r="R27" s="16"/>
      <c r="S27" s="16">
        <f>IF(S25&gt;1,S25/$B$7,0)</f>
        <v>0</v>
      </c>
      <c r="T27" s="16">
        <f>IF(T25&gt;1,S27,0)</f>
        <v>0</v>
      </c>
      <c r="U27" s="16">
        <f t="shared" ref="U27:AQ27" si="10">IF(U25&gt;1,T27,0)</f>
        <v>0</v>
      </c>
      <c r="V27" s="16">
        <f t="shared" si="10"/>
        <v>0</v>
      </c>
      <c r="W27" s="16">
        <f t="shared" si="10"/>
        <v>0</v>
      </c>
      <c r="X27" s="16">
        <f t="shared" si="10"/>
        <v>0</v>
      </c>
      <c r="Y27" s="16">
        <f t="shared" si="10"/>
        <v>0</v>
      </c>
      <c r="Z27" s="16">
        <f t="shared" si="10"/>
        <v>0</v>
      </c>
      <c r="AA27" s="16">
        <f t="shared" si="10"/>
        <v>0</v>
      </c>
      <c r="AB27" s="16">
        <f t="shared" si="10"/>
        <v>0</v>
      </c>
      <c r="AC27" s="16">
        <f t="shared" si="10"/>
        <v>0</v>
      </c>
      <c r="AD27" s="16">
        <f t="shared" si="10"/>
        <v>0</v>
      </c>
      <c r="AE27" s="16">
        <f t="shared" si="10"/>
        <v>0</v>
      </c>
      <c r="AF27" s="16">
        <f t="shared" si="10"/>
        <v>0</v>
      </c>
      <c r="AG27" s="16">
        <f t="shared" si="10"/>
        <v>0</v>
      </c>
      <c r="AH27" s="16">
        <f t="shared" si="10"/>
        <v>0</v>
      </c>
      <c r="AI27" s="16">
        <f t="shared" si="10"/>
        <v>0</v>
      </c>
      <c r="AJ27" s="16">
        <f t="shared" si="10"/>
        <v>0</v>
      </c>
      <c r="AK27" s="16">
        <f t="shared" si="10"/>
        <v>0</v>
      </c>
      <c r="AL27" s="16">
        <f t="shared" si="10"/>
        <v>0</v>
      </c>
      <c r="AM27" s="16">
        <f t="shared" si="10"/>
        <v>0</v>
      </c>
      <c r="AN27" s="16">
        <f t="shared" si="10"/>
        <v>0</v>
      </c>
      <c r="AO27" s="16">
        <f t="shared" si="10"/>
        <v>0</v>
      </c>
      <c r="AP27" s="16">
        <f t="shared" si="10"/>
        <v>0</v>
      </c>
      <c r="AQ27" s="16">
        <f t="shared" si="10"/>
        <v>0</v>
      </c>
      <c r="A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</row>
    <row r="28" spans="1:115" s="2" customFormat="1" ht="15">
      <c r="A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</row>
    <row r="29" spans="1:115" s="2" customFormat="1">
      <c r="A29" s="4" t="str">
        <f>'Med LF - portfolio costs'!A19</f>
        <v xml:space="preserve">Wind - PC 18 </v>
      </c>
    </row>
    <row r="30" spans="1:115" s="2" customFormat="1">
      <c r="A30" s="9" t="s">
        <v>94</v>
      </c>
      <c r="P30" s="38"/>
      <c r="Q30" s="38"/>
      <c r="R30" s="38"/>
      <c r="S30" s="38"/>
      <c r="T30" s="38">
        <f>'Med LF - portfolio costs'!T12*S21</f>
        <v>369.28076279592415</v>
      </c>
      <c r="U30" s="38">
        <f t="shared" ref="U30:AR30" si="11">IF(T31&gt;0,T31,0)</f>
        <v>354.50953228408719</v>
      </c>
      <c r="V30" s="38">
        <f t="shared" si="11"/>
        <v>339.73830177225022</v>
      </c>
      <c r="W30" s="38">
        <f t="shared" si="11"/>
        <v>324.96707126041326</v>
      </c>
      <c r="X30" s="38">
        <f t="shared" si="11"/>
        <v>310.1958407485763</v>
      </c>
      <c r="Y30" s="38">
        <f t="shared" si="11"/>
        <v>295.42461023673934</v>
      </c>
      <c r="Z30" s="38">
        <f t="shared" si="11"/>
        <v>280.65337972490238</v>
      </c>
      <c r="AA30" s="38">
        <f t="shared" si="11"/>
        <v>265.88214921306542</v>
      </c>
      <c r="AB30" s="38">
        <f t="shared" si="11"/>
        <v>251.11091870122846</v>
      </c>
      <c r="AC30" s="38">
        <f t="shared" si="11"/>
        <v>236.3396881893915</v>
      </c>
      <c r="AD30" s="38">
        <f t="shared" si="11"/>
        <v>221.56845767755453</v>
      </c>
      <c r="AE30" s="38">
        <f t="shared" si="11"/>
        <v>206.79722716571757</v>
      </c>
      <c r="AF30" s="38">
        <f t="shared" si="11"/>
        <v>192.02599665388061</v>
      </c>
      <c r="AG30" s="38">
        <f t="shared" si="11"/>
        <v>177.25476614204365</v>
      </c>
      <c r="AH30" s="38">
        <f t="shared" si="11"/>
        <v>162.48353563020669</v>
      </c>
      <c r="AI30" s="38">
        <f t="shared" si="11"/>
        <v>147.71230511836973</v>
      </c>
      <c r="AJ30" s="38">
        <f t="shared" si="11"/>
        <v>132.94107460653277</v>
      </c>
      <c r="AK30" s="38">
        <f t="shared" si="11"/>
        <v>118.1698440946958</v>
      </c>
      <c r="AL30" s="38">
        <f t="shared" si="11"/>
        <v>103.39861358285884</v>
      </c>
      <c r="AM30" s="38">
        <f t="shared" si="11"/>
        <v>88.627383071021882</v>
      </c>
      <c r="AN30" s="38">
        <f t="shared" si="11"/>
        <v>73.85615255918492</v>
      </c>
      <c r="AO30" s="38">
        <f t="shared" si="11"/>
        <v>59.084922047347952</v>
      </c>
      <c r="AP30" s="38">
        <f t="shared" si="11"/>
        <v>44.313691535510983</v>
      </c>
      <c r="AQ30" s="38">
        <f t="shared" si="11"/>
        <v>29.542461023674015</v>
      </c>
      <c r="AR30" s="38">
        <f t="shared" si="11"/>
        <v>14.771230511837048</v>
      </c>
      <c r="AS30" s="38"/>
      <c r="AT30" s="38">
        <f t="shared" ref="AT30:BQ30" si="12">IF(AS31&gt;0,AS31,0)</f>
        <v>0</v>
      </c>
      <c r="AU30" s="38">
        <f t="shared" si="12"/>
        <v>0</v>
      </c>
      <c r="AV30" s="38">
        <f t="shared" si="12"/>
        <v>0</v>
      </c>
      <c r="AW30" s="38">
        <f t="shared" si="12"/>
        <v>0</v>
      </c>
      <c r="AX30" s="38">
        <f t="shared" si="12"/>
        <v>0</v>
      </c>
      <c r="AY30" s="38">
        <f t="shared" si="12"/>
        <v>0</v>
      </c>
      <c r="AZ30" s="38">
        <f t="shared" si="12"/>
        <v>0</v>
      </c>
      <c r="BA30" s="38">
        <f t="shared" si="12"/>
        <v>0</v>
      </c>
      <c r="BB30" s="38">
        <f t="shared" si="12"/>
        <v>0</v>
      </c>
      <c r="BC30" s="38">
        <f t="shared" si="12"/>
        <v>0</v>
      </c>
      <c r="BD30" s="38">
        <f t="shared" si="12"/>
        <v>0</v>
      </c>
      <c r="BE30" s="38">
        <f t="shared" si="12"/>
        <v>0</v>
      </c>
      <c r="BF30" s="38">
        <f t="shared" si="12"/>
        <v>0</v>
      </c>
      <c r="BG30" s="38">
        <f t="shared" si="12"/>
        <v>0</v>
      </c>
      <c r="BH30" s="38">
        <f t="shared" si="12"/>
        <v>0</v>
      </c>
      <c r="BI30" s="38">
        <f t="shared" si="12"/>
        <v>0</v>
      </c>
      <c r="BJ30" s="38">
        <f t="shared" si="12"/>
        <v>0</v>
      </c>
      <c r="BK30" s="38">
        <f t="shared" si="12"/>
        <v>0</v>
      </c>
      <c r="BL30" s="38">
        <f t="shared" si="12"/>
        <v>0</v>
      </c>
      <c r="BM30" s="38">
        <f t="shared" si="12"/>
        <v>0</v>
      </c>
      <c r="BN30" s="38">
        <f t="shared" si="12"/>
        <v>0</v>
      </c>
      <c r="BO30" s="38">
        <f t="shared" si="12"/>
        <v>0</v>
      </c>
      <c r="BP30" s="38">
        <f t="shared" si="12"/>
        <v>0</v>
      </c>
      <c r="BQ30" s="38">
        <f t="shared" si="12"/>
        <v>0</v>
      </c>
      <c r="BR30" s="38"/>
      <c r="BS30" s="38">
        <f t="shared" ref="BS30:CP30" si="13">IF(BR31&gt;0,BR31,0)</f>
        <v>0</v>
      </c>
      <c r="BT30" s="38">
        <f t="shared" si="13"/>
        <v>0</v>
      </c>
      <c r="BU30" s="38">
        <f t="shared" si="13"/>
        <v>0</v>
      </c>
      <c r="BV30" s="38">
        <f t="shared" si="13"/>
        <v>0</v>
      </c>
      <c r="BW30" s="38">
        <f t="shared" si="13"/>
        <v>0</v>
      </c>
      <c r="BX30" s="38">
        <f t="shared" si="13"/>
        <v>0</v>
      </c>
      <c r="BY30" s="38">
        <f t="shared" si="13"/>
        <v>0</v>
      </c>
      <c r="BZ30" s="38">
        <f t="shared" si="13"/>
        <v>0</v>
      </c>
      <c r="CA30" s="38">
        <f t="shared" si="13"/>
        <v>0</v>
      </c>
      <c r="CB30" s="38">
        <f t="shared" si="13"/>
        <v>0</v>
      </c>
      <c r="CC30" s="38">
        <f t="shared" si="13"/>
        <v>0</v>
      </c>
      <c r="CD30" s="38">
        <f t="shared" si="13"/>
        <v>0</v>
      </c>
      <c r="CE30" s="38">
        <f t="shared" si="13"/>
        <v>0</v>
      </c>
      <c r="CF30" s="38">
        <f t="shared" si="13"/>
        <v>0</v>
      </c>
      <c r="CG30" s="38">
        <f t="shared" si="13"/>
        <v>0</v>
      </c>
      <c r="CH30" s="38">
        <f t="shared" si="13"/>
        <v>0</v>
      </c>
      <c r="CI30" s="38">
        <f t="shared" si="13"/>
        <v>0</v>
      </c>
      <c r="CJ30" s="38">
        <f t="shared" si="13"/>
        <v>0</v>
      </c>
      <c r="CK30" s="38">
        <f t="shared" si="13"/>
        <v>0</v>
      </c>
      <c r="CL30" s="38">
        <f t="shared" si="13"/>
        <v>0</v>
      </c>
      <c r="CM30" s="38">
        <f t="shared" si="13"/>
        <v>0</v>
      </c>
      <c r="CN30" s="38">
        <f t="shared" si="13"/>
        <v>0</v>
      </c>
      <c r="CO30" s="38">
        <f t="shared" si="13"/>
        <v>0</v>
      </c>
      <c r="CP30" s="38">
        <f t="shared" si="13"/>
        <v>0</v>
      </c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:115" s="2" customFormat="1" ht="15">
      <c r="A31" s="9" t="s">
        <v>95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8"/>
      <c r="Q31" s="38"/>
      <c r="R31" s="38"/>
      <c r="S31" s="133"/>
      <c r="T31" s="38">
        <f t="shared" ref="T31:CE31" si="14">+T30-T32</f>
        <v>354.50953228408719</v>
      </c>
      <c r="U31" s="38">
        <f t="shared" si="14"/>
        <v>339.73830177225022</v>
      </c>
      <c r="V31" s="38">
        <f t="shared" si="14"/>
        <v>324.96707126041326</v>
      </c>
      <c r="W31" s="38">
        <f t="shared" si="14"/>
        <v>310.1958407485763</v>
      </c>
      <c r="X31" s="38">
        <f t="shared" si="14"/>
        <v>295.42461023673934</v>
      </c>
      <c r="Y31" s="38">
        <f t="shared" si="14"/>
        <v>280.65337972490238</v>
      </c>
      <c r="Z31" s="38">
        <f t="shared" si="14"/>
        <v>265.88214921306542</v>
      </c>
      <c r="AA31" s="38">
        <f t="shared" si="14"/>
        <v>251.11091870122846</v>
      </c>
      <c r="AB31" s="38">
        <f t="shared" si="14"/>
        <v>236.3396881893915</v>
      </c>
      <c r="AC31" s="38">
        <f t="shared" si="14"/>
        <v>221.56845767755453</v>
      </c>
      <c r="AD31" s="38">
        <f t="shared" si="14"/>
        <v>206.79722716571757</v>
      </c>
      <c r="AE31" s="38">
        <f t="shared" si="14"/>
        <v>192.02599665388061</v>
      </c>
      <c r="AF31" s="38">
        <f t="shared" si="14"/>
        <v>177.25476614204365</v>
      </c>
      <c r="AG31" s="38">
        <f t="shared" si="14"/>
        <v>162.48353563020669</v>
      </c>
      <c r="AH31" s="38">
        <f t="shared" si="14"/>
        <v>147.71230511836973</v>
      </c>
      <c r="AI31" s="38">
        <f t="shared" si="14"/>
        <v>132.94107460653277</v>
      </c>
      <c r="AJ31" s="38">
        <f t="shared" si="14"/>
        <v>118.1698440946958</v>
      </c>
      <c r="AK31" s="38">
        <f t="shared" si="14"/>
        <v>103.39861358285884</v>
      </c>
      <c r="AL31" s="38">
        <f t="shared" si="14"/>
        <v>88.627383071021882</v>
      </c>
      <c r="AM31" s="38">
        <f t="shared" si="14"/>
        <v>73.85615255918492</v>
      </c>
      <c r="AN31" s="38">
        <f t="shared" si="14"/>
        <v>59.084922047347952</v>
      </c>
      <c r="AO31" s="38">
        <f t="shared" si="14"/>
        <v>44.313691535510983</v>
      </c>
      <c r="AP31" s="38">
        <f t="shared" si="14"/>
        <v>29.542461023674015</v>
      </c>
      <c r="AQ31" s="38">
        <f t="shared" si="14"/>
        <v>14.771230511837048</v>
      </c>
      <c r="AR31" s="38">
        <f t="shared" si="14"/>
        <v>8.1712414612411521E-14</v>
      </c>
      <c r="AS31" s="38">
        <f t="shared" si="14"/>
        <v>0</v>
      </c>
      <c r="AT31" s="38">
        <f t="shared" si="14"/>
        <v>0</v>
      </c>
      <c r="AU31" s="38">
        <f t="shared" si="14"/>
        <v>0</v>
      </c>
      <c r="AV31" s="38">
        <f t="shared" si="14"/>
        <v>0</v>
      </c>
      <c r="AW31" s="38">
        <f t="shared" si="14"/>
        <v>0</v>
      </c>
      <c r="AX31" s="38">
        <f t="shared" si="14"/>
        <v>0</v>
      </c>
      <c r="AY31" s="38">
        <f t="shared" si="14"/>
        <v>0</v>
      </c>
      <c r="AZ31" s="38">
        <f t="shared" si="14"/>
        <v>0</v>
      </c>
      <c r="BA31" s="38">
        <f t="shared" si="14"/>
        <v>0</v>
      </c>
      <c r="BB31" s="38">
        <f t="shared" si="14"/>
        <v>0</v>
      </c>
      <c r="BC31" s="38">
        <f t="shared" si="14"/>
        <v>0</v>
      </c>
      <c r="BD31" s="38">
        <f t="shared" si="14"/>
        <v>0</v>
      </c>
      <c r="BE31" s="38">
        <f t="shared" si="14"/>
        <v>0</v>
      </c>
      <c r="BF31" s="38">
        <f t="shared" si="14"/>
        <v>0</v>
      </c>
      <c r="BG31" s="38">
        <f t="shared" si="14"/>
        <v>0</v>
      </c>
      <c r="BH31" s="38">
        <f t="shared" si="14"/>
        <v>0</v>
      </c>
      <c r="BI31" s="38">
        <f t="shared" si="14"/>
        <v>0</v>
      </c>
      <c r="BJ31" s="38">
        <f t="shared" si="14"/>
        <v>0</v>
      </c>
      <c r="BK31" s="38">
        <f t="shared" si="14"/>
        <v>0</v>
      </c>
      <c r="BL31" s="38">
        <f t="shared" si="14"/>
        <v>0</v>
      </c>
      <c r="BM31" s="38">
        <f t="shared" si="14"/>
        <v>0</v>
      </c>
      <c r="BN31" s="38">
        <f t="shared" si="14"/>
        <v>0</v>
      </c>
      <c r="BO31" s="38">
        <f t="shared" si="14"/>
        <v>0</v>
      </c>
      <c r="BP31" s="38">
        <f t="shared" si="14"/>
        <v>0</v>
      </c>
      <c r="BQ31" s="38">
        <f t="shared" si="14"/>
        <v>0</v>
      </c>
      <c r="BR31" s="38">
        <f t="shared" si="14"/>
        <v>0</v>
      </c>
      <c r="BS31" s="38">
        <f t="shared" si="14"/>
        <v>0</v>
      </c>
      <c r="BT31" s="38">
        <f t="shared" si="14"/>
        <v>0</v>
      </c>
      <c r="BU31" s="38">
        <f t="shared" si="14"/>
        <v>0</v>
      </c>
      <c r="BV31" s="38">
        <f t="shared" si="14"/>
        <v>0</v>
      </c>
      <c r="BW31" s="38">
        <f t="shared" si="14"/>
        <v>0</v>
      </c>
      <c r="BX31" s="38">
        <f t="shared" si="14"/>
        <v>0</v>
      </c>
      <c r="BY31" s="38">
        <f t="shared" si="14"/>
        <v>0</v>
      </c>
      <c r="BZ31" s="38">
        <f t="shared" si="14"/>
        <v>0</v>
      </c>
      <c r="CA31" s="38">
        <f t="shared" si="14"/>
        <v>0</v>
      </c>
      <c r="CB31" s="38">
        <f t="shared" si="14"/>
        <v>0</v>
      </c>
      <c r="CC31" s="38">
        <f t="shared" si="14"/>
        <v>0</v>
      </c>
      <c r="CD31" s="38">
        <f t="shared" si="14"/>
        <v>0</v>
      </c>
      <c r="CE31" s="38">
        <f t="shared" si="14"/>
        <v>0</v>
      </c>
      <c r="CF31" s="38">
        <f t="shared" ref="CF31:CP31" si="15">+CF30-CF32</f>
        <v>0</v>
      </c>
      <c r="CG31" s="38">
        <f t="shared" si="15"/>
        <v>0</v>
      </c>
      <c r="CH31" s="38">
        <f t="shared" si="15"/>
        <v>0</v>
      </c>
      <c r="CI31" s="38">
        <f t="shared" si="15"/>
        <v>0</v>
      </c>
      <c r="CJ31" s="38">
        <f t="shared" si="15"/>
        <v>0</v>
      </c>
      <c r="CK31" s="38">
        <f t="shared" si="15"/>
        <v>0</v>
      </c>
      <c r="CL31" s="38">
        <f t="shared" si="15"/>
        <v>0</v>
      </c>
      <c r="CM31" s="38">
        <f t="shared" si="15"/>
        <v>0</v>
      </c>
      <c r="CN31" s="38">
        <f t="shared" si="15"/>
        <v>0</v>
      </c>
      <c r="CO31" s="38">
        <f t="shared" si="15"/>
        <v>0</v>
      </c>
      <c r="CP31" s="38">
        <f t="shared" si="15"/>
        <v>0</v>
      </c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:115" s="2" customFormat="1" ht="15">
      <c r="A32" s="9" t="s">
        <v>96</v>
      </c>
      <c r="P32" s="16"/>
      <c r="Q32" s="16"/>
      <c r="R32" s="16"/>
      <c r="S32" s="16"/>
      <c r="T32" s="16">
        <f>IF(T30&gt;1,T30/$B$7,0)</f>
        <v>14.771230511836967</v>
      </c>
      <c r="U32" s="16">
        <f>IF(U30&gt;1,T32,0)</f>
        <v>14.771230511836967</v>
      </c>
      <c r="V32" s="16">
        <f t="shared" ref="V32:AR32" si="16">IF(V30&gt;1,U32,0)</f>
        <v>14.771230511836967</v>
      </c>
      <c r="W32" s="16">
        <f t="shared" si="16"/>
        <v>14.771230511836967</v>
      </c>
      <c r="X32" s="16">
        <f t="shared" si="16"/>
        <v>14.771230511836967</v>
      </c>
      <c r="Y32" s="16">
        <f t="shared" si="16"/>
        <v>14.771230511836967</v>
      </c>
      <c r="Z32" s="16">
        <f t="shared" si="16"/>
        <v>14.771230511836967</v>
      </c>
      <c r="AA32" s="16">
        <f t="shared" si="16"/>
        <v>14.771230511836967</v>
      </c>
      <c r="AB32" s="16">
        <f t="shared" si="16"/>
        <v>14.771230511836967</v>
      </c>
      <c r="AC32" s="16">
        <f t="shared" si="16"/>
        <v>14.771230511836967</v>
      </c>
      <c r="AD32" s="16">
        <f t="shared" si="16"/>
        <v>14.771230511836967</v>
      </c>
      <c r="AE32" s="16">
        <f t="shared" si="16"/>
        <v>14.771230511836967</v>
      </c>
      <c r="AF32" s="16">
        <f t="shared" si="16"/>
        <v>14.771230511836967</v>
      </c>
      <c r="AG32" s="16">
        <f t="shared" si="16"/>
        <v>14.771230511836967</v>
      </c>
      <c r="AH32" s="16">
        <f t="shared" si="16"/>
        <v>14.771230511836967</v>
      </c>
      <c r="AI32" s="16">
        <f t="shared" si="16"/>
        <v>14.771230511836967</v>
      </c>
      <c r="AJ32" s="16">
        <f t="shared" si="16"/>
        <v>14.771230511836967</v>
      </c>
      <c r="AK32" s="16">
        <f t="shared" si="16"/>
        <v>14.771230511836967</v>
      </c>
      <c r="AL32" s="16">
        <f t="shared" si="16"/>
        <v>14.771230511836967</v>
      </c>
      <c r="AM32" s="16">
        <f t="shared" si="16"/>
        <v>14.771230511836967</v>
      </c>
      <c r="AN32" s="16">
        <f t="shared" si="16"/>
        <v>14.771230511836967</v>
      </c>
      <c r="AO32" s="16">
        <f t="shared" si="16"/>
        <v>14.771230511836967</v>
      </c>
      <c r="AP32" s="16">
        <f t="shared" si="16"/>
        <v>14.771230511836967</v>
      </c>
      <c r="AQ32" s="16">
        <f t="shared" si="16"/>
        <v>14.771230511836967</v>
      </c>
      <c r="AR32" s="16">
        <f t="shared" si="16"/>
        <v>14.771230511836967</v>
      </c>
      <c r="AS32" s="16">
        <f>IF(AS30&gt;1,AS30/$B$7,0)</f>
        <v>0</v>
      </c>
      <c r="AT32" s="16">
        <f>IF(AT30&gt;1,AS32,0)</f>
        <v>0</v>
      </c>
      <c r="AU32" s="16">
        <f t="shared" ref="AU32:BQ32" si="17">IF(AU30&gt;1,AT32,0)</f>
        <v>0</v>
      </c>
      <c r="AV32" s="16">
        <f t="shared" si="17"/>
        <v>0</v>
      </c>
      <c r="AW32" s="16">
        <f t="shared" si="17"/>
        <v>0</v>
      </c>
      <c r="AX32" s="16">
        <f t="shared" si="17"/>
        <v>0</v>
      </c>
      <c r="AY32" s="16">
        <f t="shared" si="17"/>
        <v>0</v>
      </c>
      <c r="AZ32" s="16">
        <f t="shared" si="17"/>
        <v>0</v>
      </c>
      <c r="BA32" s="16">
        <f t="shared" si="17"/>
        <v>0</v>
      </c>
      <c r="BB32" s="16">
        <f t="shared" si="17"/>
        <v>0</v>
      </c>
      <c r="BC32" s="16">
        <f t="shared" si="17"/>
        <v>0</v>
      </c>
      <c r="BD32" s="16">
        <f t="shared" si="17"/>
        <v>0</v>
      </c>
      <c r="BE32" s="16">
        <f t="shared" si="17"/>
        <v>0</v>
      </c>
      <c r="BF32" s="16">
        <f t="shared" si="17"/>
        <v>0</v>
      </c>
      <c r="BG32" s="16">
        <f t="shared" si="17"/>
        <v>0</v>
      </c>
      <c r="BH32" s="16">
        <f t="shared" si="17"/>
        <v>0</v>
      </c>
      <c r="BI32" s="16">
        <f t="shared" si="17"/>
        <v>0</v>
      </c>
      <c r="BJ32" s="16">
        <f t="shared" si="17"/>
        <v>0</v>
      </c>
      <c r="BK32" s="16">
        <f t="shared" si="17"/>
        <v>0</v>
      </c>
      <c r="BL32" s="16">
        <f t="shared" si="17"/>
        <v>0</v>
      </c>
      <c r="BM32" s="16">
        <f t="shared" si="17"/>
        <v>0</v>
      </c>
      <c r="BN32" s="16">
        <f t="shared" si="17"/>
        <v>0</v>
      </c>
      <c r="BO32" s="16">
        <f t="shared" si="17"/>
        <v>0</v>
      </c>
      <c r="BP32" s="16">
        <f t="shared" si="17"/>
        <v>0</v>
      </c>
      <c r="BQ32" s="16">
        <f t="shared" si="17"/>
        <v>0</v>
      </c>
      <c r="BR32" s="16">
        <f>IF(BR30&gt;1,BR30/$B$7,0)</f>
        <v>0</v>
      </c>
      <c r="BS32" s="16">
        <f>IF(BS30&gt;1,BR32,0)</f>
        <v>0</v>
      </c>
      <c r="BT32" s="16">
        <f t="shared" ref="BT32:CP32" si="18">IF(BT30&gt;1,BS32,0)</f>
        <v>0</v>
      </c>
      <c r="BU32" s="16">
        <f t="shared" si="18"/>
        <v>0</v>
      </c>
      <c r="BV32" s="16">
        <f t="shared" si="18"/>
        <v>0</v>
      </c>
      <c r="BW32" s="16">
        <f t="shared" si="18"/>
        <v>0</v>
      </c>
      <c r="BX32" s="16">
        <f t="shared" si="18"/>
        <v>0</v>
      </c>
      <c r="BY32" s="16">
        <f t="shared" si="18"/>
        <v>0</v>
      </c>
      <c r="BZ32" s="16">
        <f t="shared" si="18"/>
        <v>0</v>
      </c>
      <c r="CA32" s="16">
        <f t="shared" si="18"/>
        <v>0</v>
      </c>
      <c r="CB32" s="16">
        <f t="shared" si="18"/>
        <v>0</v>
      </c>
      <c r="CC32" s="16">
        <f t="shared" si="18"/>
        <v>0</v>
      </c>
      <c r="CD32" s="16">
        <f t="shared" si="18"/>
        <v>0</v>
      </c>
      <c r="CE32" s="16">
        <f t="shared" si="18"/>
        <v>0</v>
      </c>
      <c r="CF32" s="16">
        <f t="shared" si="18"/>
        <v>0</v>
      </c>
      <c r="CG32" s="16">
        <f t="shared" si="18"/>
        <v>0</v>
      </c>
      <c r="CH32" s="16">
        <f t="shared" si="18"/>
        <v>0</v>
      </c>
      <c r="CI32" s="16">
        <f t="shared" si="18"/>
        <v>0</v>
      </c>
      <c r="CJ32" s="16">
        <f t="shared" si="18"/>
        <v>0</v>
      </c>
      <c r="CK32" s="16">
        <f t="shared" si="18"/>
        <v>0</v>
      </c>
      <c r="CL32" s="16">
        <f t="shared" si="18"/>
        <v>0</v>
      </c>
      <c r="CM32" s="16">
        <f t="shared" si="18"/>
        <v>0</v>
      </c>
      <c r="CN32" s="16">
        <f t="shared" si="18"/>
        <v>0</v>
      </c>
      <c r="CO32" s="16">
        <f t="shared" si="18"/>
        <v>0</v>
      </c>
      <c r="CP32" s="16">
        <f t="shared" si="18"/>
        <v>0</v>
      </c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115" s="2" customFormat="1" ht="15">
      <c r="A33" s="9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</row>
    <row r="34" spans="1:115" s="2" customFormat="1">
      <c r="A34" s="4" t="str">
        <f>'Med LF - portfolio costs'!A20</f>
        <v>Wind - PC 14</v>
      </c>
    </row>
    <row r="35" spans="1:115" s="2" customFormat="1">
      <c r="A35" s="9" t="s">
        <v>94</v>
      </c>
      <c r="P35" s="38"/>
      <c r="Q35" s="38"/>
      <c r="R35" s="38"/>
      <c r="S35" s="38"/>
      <c r="T35" s="38"/>
      <c r="U35" s="38">
        <f>'Med LF - portfolio costs'!U12*T21</f>
        <v>410.30446156408914</v>
      </c>
      <c r="V35" s="38">
        <f t="shared" ref="V35:AS35" si="19">IF(U36&gt;0,U36,0)</f>
        <v>393.89228310152555</v>
      </c>
      <c r="W35" s="38">
        <f t="shared" si="19"/>
        <v>377.48010463896196</v>
      </c>
      <c r="X35" s="38">
        <f t="shared" si="19"/>
        <v>361.06792617639837</v>
      </c>
      <c r="Y35" s="38">
        <f t="shared" si="19"/>
        <v>344.65574771383478</v>
      </c>
      <c r="Z35" s="38">
        <f t="shared" si="19"/>
        <v>328.2435692512712</v>
      </c>
      <c r="AA35" s="38">
        <f t="shared" si="19"/>
        <v>311.83139078870761</v>
      </c>
      <c r="AB35" s="38">
        <f t="shared" si="19"/>
        <v>295.41921232614402</v>
      </c>
      <c r="AC35" s="38">
        <f t="shared" si="19"/>
        <v>279.00703386358043</v>
      </c>
      <c r="AD35" s="38">
        <f t="shared" si="19"/>
        <v>262.59485540101684</v>
      </c>
      <c r="AE35" s="38">
        <f t="shared" si="19"/>
        <v>246.18267693845328</v>
      </c>
      <c r="AF35" s="38">
        <f t="shared" si="19"/>
        <v>229.77049847588972</v>
      </c>
      <c r="AG35" s="38">
        <f t="shared" si="19"/>
        <v>213.35832001332616</v>
      </c>
      <c r="AH35" s="38">
        <f t="shared" si="19"/>
        <v>196.9461415507626</v>
      </c>
      <c r="AI35" s="38">
        <f t="shared" si="19"/>
        <v>180.53396308819904</v>
      </c>
      <c r="AJ35" s="38">
        <f t="shared" si="19"/>
        <v>164.12178462563548</v>
      </c>
      <c r="AK35" s="38">
        <f t="shared" si="19"/>
        <v>147.70960616307192</v>
      </c>
      <c r="AL35" s="38">
        <f t="shared" si="19"/>
        <v>131.29742770050836</v>
      </c>
      <c r="AM35" s="38">
        <f t="shared" si="19"/>
        <v>114.88524923794481</v>
      </c>
      <c r="AN35" s="38">
        <f t="shared" si="19"/>
        <v>98.473070775381245</v>
      </c>
      <c r="AO35" s="38">
        <f t="shared" si="19"/>
        <v>82.060892312817685</v>
      </c>
      <c r="AP35" s="38">
        <f t="shared" si="19"/>
        <v>65.648713850254126</v>
      </c>
      <c r="AQ35" s="38">
        <f t="shared" si="19"/>
        <v>49.236535387690559</v>
      </c>
      <c r="AR35" s="38">
        <f t="shared" si="19"/>
        <v>32.824356925126992</v>
      </c>
      <c r="AS35" s="38">
        <f t="shared" si="19"/>
        <v>16.412178462563425</v>
      </c>
      <c r="AT35" s="38">
        <f>'Med LF - portfolio costs'!AT$12*AS$21</f>
        <v>375.29491372850157</v>
      </c>
      <c r="AU35" s="38">
        <f t="shared" ref="AU35:BR35" si="20">IF(AT36&gt;0,AT36,0)</f>
        <v>360.28311717936151</v>
      </c>
      <c r="AV35" s="38">
        <f t="shared" si="20"/>
        <v>345.27132063022145</v>
      </c>
      <c r="AW35" s="38">
        <f t="shared" si="20"/>
        <v>330.25952408108139</v>
      </c>
      <c r="AX35" s="38">
        <f t="shared" si="20"/>
        <v>315.24772753194134</v>
      </c>
      <c r="AY35" s="38">
        <f t="shared" si="20"/>
        <v>300.23593098280128</v>
      </c>
      <c r="AZ35" s="38">
        <f t="shared" si="20"/>
        <v>285.22413443366122</v>
      </c>
      <c r="BA35" s="38">
        <f t="shared" si="20"/>
        <v>270.21233788452116</v>
      </c>
      <c r="BB35" s="38">
        <f t="shared" si="20"/>
        <v>255.2005413353811</v>
      </c>
      <c r="BC35" s="38">
        <f t="shared" si="20"/>
        <v>240.18874478624105</v>
      </c>
      <c r="BD35" s="38">
        <f t="shared" si="20"/>
        <v>225.17694823710099</v>
      </c>
      <c r="BE35" s="38">
        <f t="shared" si="20"/>
        <v>210.16515168796093</v>
      </c>
      <c r="BF35" s="38">
        <f t="shared" si="20"/>
        <v>195.15335513882087</v>
      </c>
      <c r="BG35" s="38">
        <f t="shared" si="20"/>
        <v>180.14155858968081</v>
      </c>
      <c r="BH35" s="38">
        <f t="shared" si="20"/>
        <v>165.12976204054075</v>
      </c>
      <c r="BI35" s="38">
        <f t="shared" si="20"/>
        <v>150.1179654914007</v>
      </c>
      <c r="BJ35" s="38">
        <f t="shared" si="20"/>
        <v>135.10616894226064</v>
      </c>
      <c r="BK35" s="38">
        <f t="shared" si="20"/>
        <v>120.09437239312058</v>
      </c>
      <c r="BL35" s="38">
        <f t="shared" si="20"/>
        <v>105.08257584398052</v>
      </c>
      <c r="BM35" s="38">
        <f t="shared" si="20"/>
        <v>90.070779294840463</v>
      </c>
      <c r="BN35" s="38">
        <f t="shared" si="20"/>
        <v>75.058982745700405</v>
      </c>
      <c r="BO35" s="38">
        <f t="shared" si="20"/>
        <v>60.04718619656034</v>
      </c>
      <c r="BP35" s="38">
        <f t="shared" si="20"/>
        <v>45.035389647420274</v>
      </c>
      <c r="BQ35" s="38">
        <f t="shared" si="20"/>
        <v>30.023593098280209</v>
      </c>
      <c r="BR35" s="38">
        <f t="shared" si="20"/>
        <v>15.011796549140145</v>
      </c>
      <c r="BS35" s="38">
        <f>'Med LF - portfolio costs'!BS$12*BR$21</f>
        <v>1067.0589412920974</v>
      </c>
      <c r="BT35" s="38">
        <f t="shared" ref="BT35:CQ35" si="21">IF(BS36&gt;0,BS36,0)</f>
        <v>1024.3765836404136</v>
      </c>
      <c r="BU35" s="38">
        <f t="shared" si="21"/>
        <v>981.69422598872973</v>
      </c>
      <c r="BV35" s="38">
        <f t="shared" si="21"/>
        <v>939.01186833704583</v>
      </c>
      <c r="BW35" s="38">
        <f t="shared" si="21"/>
        <v>896.32951068536192</v>
      </c>
      <c r="BX35" s="38">
        <f t="shared" si="21"/>
        <v>853.64715303367802</v>
      </c>
      <c r="BY35" s="38">
        <f t="shared" si="21"/>
        <v>810.96479538199412</v>
      </c>
      <c r="BZ35" s="38">
        <f t="shared" si="21"/>
        <v>768.28243773031022</v>
      </c>
      <c r="CA35" s="38">
        <f t="shared" si="21"/>
        <v>725.60008007862632</v>
      </c>
      <c r="CB35" s="38">
        <f t="shared" si="21"/>
        <v>682.91772242694242</v>
      </c>
      <c r="CC35" s="38">
        <f t="shared" si="21"/>
        <v>640.23536477525852</v>
      </c>
      <c r="CD35" s="38">
        <f t="shared" si="21"/>
        <v>597.55300712357462</v>
      </c>
      <c r="CE35" s="38">
        <f t="shared" si="21"/>
        <v>554.87064947189072</v>
      </c>
      <c r="CF35" s="38">
        <f t="shared" si="21"/>
        <v>512.18829182020681</v>
      </c>
      <c r="CG35" s="38">
        <f t="shared" si="21"/>
        <v>469.50593416852291</v>
      </c>
      <c r="CH35" s="38">
        <f t="shared" si="21"/>
        <v>426.82357651683901</v>
      </c>
      <c r="CI35" s="38">
        <f t="shared" si="21"/>
        <v>384.14121886515511</v>
      </c>
      <c r="CJ35" s="38">
        <f t="shared" si="21"/>
        <v>341.45886121347121</v>
      </c>
      <c r="CK35" s="38">
        <f t="shared" si="21"/>
        <v>298.77650356178731</v>
      </c>
      <c r="CL35" s="38">
        <f t="shared" si="21"/>
        <v>256.09414591010341</v>
      </c>
      <c r="CM35" s="38">
        <f t="shared" si="21"/>
        <v>213.41178825841951</v>
      </c>
      <c r="CN35" s="38">
        <f t="shared" si="21"/>
        <v>170.7294306067356</v>
      </c>
      <c r="CO35" s="38">
        <f t="shared" si="21"/>
        <v>128.0470729550517</v>
      </c>
      <c r="CP35" s="38">
        <f t="shared" si="21"/>
        <v>85.364715303367802</v>
      </c>
      <c r="CQ35" s="38">
        <f t="shared" si="21"/>
        <v>42.682357651683908</v>
      </c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115" s="2" customFormat="1" ht="15">
      <c r="A36" s="9" t="s">
        <v>95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38"/>
      <c r="Q36" s="38"/>
      <c r="R36" s="38"/>
      <c r="S36" s="38"/>
      <c r="T36" s="133"/>
      <c r="U36" s="38">
        <f t="shared" ref="U36:CF36" si="22">+U35-U37</f>
        <v>393.89228310152555</v>
      </c>
      <c r="V36" s="38">
        <f t="shared" si="22"/>
        <v>377.48010463896196</v>
      </c>
      <c r="W36" s="38">
        <f t="shared" si="22"/>
        <v>361.06792617639837</v>
      </c>
      <c r="X36" s="38">
        <f t="shared" si="22"/>
        <v>344.65574771383478</v>
      </c>
      <c r="Y36" s="38">
        <f t="shared" si="22"/>
        <v>328.2435692512712</v>
      </c>
      <c r="Z36" s="38">
        <f t="shared" si="22"/>
        <v>311.83139078870761</v>
      </c>
      <c r="AA36" s="38">
        <f t="shared" si="22"/>
        <v>295.41921232614402</v>
      </c>
      <c r="AB36" s="38">
        <f t="shared" si="22"/>
        <v>279.00703386358043</v>
      </c>
      <c r="AC36" s="38">
        <f t="shared" si="22"/>
        <v>262.59485540101684</v>
      </c>
      <c r="AD36" s="38">
        <f t="shared" si="22"/>
        <v>246.18267693845328</v>
      </c>
      <c r="AE36" s="38">
        <f t="shared" si="22"/>
        <v>229.77049847588972</v>
      </c>
      <c r="AF36" s="38">
        <f t="shared" si="22"/>
        <v>213.35832001332616</v>
      </c>
      <c r="AG36" s="38">
        <f t="shared" si="22"/>
        <v>196.9461415507626</v>
      </c>
      <c r="AH36" s="38">
        <f t="shared" si="22"/>
        <v>180.53396308819904</v>
      </c>
      <c r="AI36" s="38">
        <f t="shared" si="22"/>
        <v>164.12178462563548</v>
      </c>
      <c r="AJ36" s="38">
        <f t="shared" si="22"/>
        <v>147.70960616307192</v>
      </c>
      <c r="AK36" s="38">
        <f t="shared" si="22"/>
        <v>131.29742770050836</v>
      </c>
      <c r="AL36" s="38">
        <f t="shared" si="22"/>
        <v>114.88524923794481</v>
      </c>
      <c r="AM36" s="38">
        <f t="shared" si="22"/>
        <v>98.473070775381245</v>
      </c>
      <c r="AN36" s="38">
        <f t="shared" si="22"/>
        <v>82.060892312817685</v>
      </c>
      <c r="AO36" s="38">
        <f t="shared" si="22"/>
        <v>65.648713850254126</v>
      </c>
      <c r="AP36" s="38">
        <f t="shared" si="22"/>
        <v>49.236535387690559</v>
      </c>
      <c r="AQ36" s="38">
        <f t="shared" si="22"/>
        <v>32.824356925126992</v>
      </c>
      <c r="AR36" s="38">
        <f t="shared" si="22"/>
        <v>16.412178462563425</v>
      </c>
      <c r="AS36" s="38">
        <f t="shared" si="22"/>
        <v>-1.4210854715202004E-13</v>
      </c>
      <c r="AT36" s="38">
        <f t="shared" si="22"/>
        <v>360.28311717936151</v>
      </c>
      <c r="AU36" s="38">
        <f t="shared" si="22"/>
        <v>345.27132063022145</v>
      </c>
      <c r="AV36" s="38">
        <f t="shared" si="22"/>
        <v>330.25952408108139</v>
      </c>
      <c r="AW36" s="38">
        <f t="shared" si="22"/>
        <v>315.24772753194134</v>
      </c>
      <c r="AX36" s="38">
        <f t="shared" si="22"/>
        <v>300.23593098280128</v>
      </c>
      <c r="AY36" s="38">
        <f t="shared" si="22"/>
        <v>285.22413443366122</v>
      </c>
      <c r="AZ36" s="38">
        <f t="shared" si="22"/>
        <v>270.21233788452116</v>
      </c>
      <c r="BA36" s="38">
        <f t="shared" si="22"/>
        <v>255.2005413353811</v>
      </c>
      <c r="BB36" s="38">
        <f t="shared" si="22"/>
        <v>240.18874478624105</v>
      </c>
      <c r="BC36" s="38">
        <f t="shared" si="22"/>
        <v>225.17694823710099</v>
      </c>
      <c r="BD36" s="38">
        <f t="shared" si="22"/>
        <v>210.16515168796093</v>
      </c>
      <c r="BE36" s="38">
        <f t="shared" si="22"/>
        <v>195.15335513882087</v>
      </c>
      <c r="BF36" s="38">
        <f t="shared" si="22"/>
        <v>180.14155858968081</v>
      </c>
      <c r="BG36" s="38">
        <f t="shared" si="22"/>
        <v>165.12976204054075</v>
      </c>
      <c r="BH36" s="38">
        <f t="shared" si="22"/>
        <v>150.1179654914007</v>
      </c>
      <c r="BI36" s="38">
        <f t="shared" si="22"/>
        <v>135.10616894226064</v>
      </c>
      <c r="BJ36" s="38">
        <f t="shared" si="22"/>
        <v>120.09437239312058</v>
      </c>
      <c r="BK36" s="38">
        <f t="shared" si="22"/>
        <v>105.08257584398052</v>
      </c>
      <c r="BL36" s="38">
        <f t="shared" si="22"/>
        <v>90.070779294840463</v>
      </c>
      <c r="BM36" s="38">
        <f t="shared" si="22"/>
        <v>75.058982745700405</v>
      </c>
      <c r="BN36" s="38">
        <f t="shared" si="22"/>
        <v>60.04718619656034</v>
      </c>
      <c r="BO36" s="38">
        <f t="shared" si="22"/>
        <v>45.035389647420274</v>
      </c>
      <c r="BP36" s="38">
        <f t="shared" si="22"/>
        <v>30.023593098280209</v>
      </c>
      <c r="BQ36" s="38">
        <f t="shared" si="22"/>
        <v>15.011796549140145</v>
      </c>
      <c r="BR36" s="38">
        <f t="shared" si="22"/>
        <v>8.1712414612411521E-14</v>
      </c>
      <c r="BS36" s="38">
        <f t="shared" si="22"/>
        <v>1024.3765836404136</v>
      </c>
      <c r="BT36" s="38">
        <f t="shared" si="22"/>
        <v>981.69422598872973</v>
      </c>
      <c r="BU36" s="38">
        <f t="shared" si="22"/>
        <v>939.01186833704583</v>
      </c>
      <c r="BV36" s="38">
        <f t="shared" si="22"/>
        <v>896.32951068536192</v>
      </c>
      <c r="BW36" s="38">
        <f t="shared" si="22"/>
        <v>853.64715303367802</v>
      </c>
      <c r="BX36" s="38">
        <f t="shared" si="22"/>
        <v>810.96479538199412</v>
      </c>
      <c r="BY36" s="38">
        <f t="shared" si="22"/>
        <v>768.28243773031022</v>
      </c>
      <c r="BZ36" s="38">
        <f t="shared" si="22"/>
        <v>725.60008007862632</v>
      </c>
      <c r="CA36" s="38">
        <f t="shared" si="22"/>
        <v>682.91772242694242</v>
      </c>
      <c r="CB36" s="38">
        <f t="shared" si="22"/>
        <v>640.23536477525852</v>
      </c>
      <c r="CC36" s="38">
        <f t="shared" si="22"/>
        <v>597.55300712357462</v>
      </c>
      <c r="CD36" s="38">
        <f t="shared" si="22"/>
        <v>554.87064947189072</v>
      </c>
      <c r="CE36" s="38">
        <f t="shared" si="22"/>
        <v>512.18829182020681</v>
      </c>
      <c r="CF36" s="38">
        <f t="shared" si="22"/>
        <v>469.50593416852291</v>
      </c>
      <c r="CG36" s="38">
        <f t="shared" ref="CG36:CQ36" si="23">+CG35-CG37</f>
        <v>426.82357651683901</v>
      </c>
      <c r="CH36" s="38">
        <f t="shared" si="23"/>
        <v>384.14121886515511</v>
      </c>
      <c r="CI36" s="38">
        <f t="shared" si="23"/>
        <v>341.45886121347121</v>
      </c>
      <c r="CJ36" s="38">
        <f t="shared" si="23"/>
        <v>298.77650356178731</v>
      </c>
      <c r="CK36" s="38">
        <f t="shared" si="23"/>
        <v>256.09414591010341</v>
      </c>
      <c r="CL36" s="38">
        <f t="shared" si="23"/>
        <v>213.41178825841951</v>
      </c>
      <c r="CM36" s="38">
        <f t="shared" si="23"/>
        <v>170.7294306067356</v>
      </c>
      <c r="CN36" s="38">
        <f t="shared" si="23"/>
        <v>128.0470729550517</v>
      </c>
      <c r="CO36" s="38">
        <f t="shared" si="23"/>
        <v>85.364715303367802</v>
      </c>
      <c r="CP36" s="38">
        <f t="shared" si="23"/>
        <v>42.682357651683908</v>
      </c>
      <c r="CQ36" s="38">
        <f t="shared" si="23"/>
        <v>0</v>
      </c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115" s="2" customFormat="1" ht="15">
      <c r="A37" s="9" t="s">
        <v>96</v>
      </c>
      <c r="P37" s="16"/>
      <c r="Q37" s="16"/>
      <c r="R37" s="16"/>
      <c r="S37" s="16"/>
      <c r="T37" s="16"/>
      <c r="U37" s="16">
        <f>IF(U35&gt;1,U35/$B$7,0)</f>
        <v>16.412178462563567</v>
      </c>
      <c r="V37" s="16">
        <f>IF(V35&gt;1,U37,0)</f>
        <v>16.412178462563567</v>
      </c>
      <c r="W37" s="16">
        <f t="shared" ref="W37:AS37" si="24">IF(W35&gt;1,V37,0)</f>
        <v>16.412178462563567</v>
      </c>
      <c r="X37" s="16">
        <f t="shared" si="24"/>
        <v>16.412178462563567</v>
      </c>
      <c r="Y37" s="16">
        <f t="shared" si="24"/>
        <v>16.412178462563567</v>
      </c>
      <c r="Z37" s="16">
        <f t="shared" si="24"/>
        <v>16.412178462563567</v>
      </c>
      <c r="AA37" s="16">
        <f t="shared" si="24"/>
        <v>16.412178462563567</v>
      </c>
      <c r="AB37" s="16">
        <f t="shared" si="24"/>
        <v>16.412178462563567</v>
      </c>
      <c r="AC37" s="16">
        <f t="shared" si="24"/>
        <v>16.412178462563567</v>
      </c>
      <c r="AD37" s="16">
        <f t="shared" si="24"/>
        <v>16.412178462563567</v>
      </c>
      <c r="AE37" s="16">
        <f t="shared" si="24"/>
        <v>16.412178462563567</v>
      </c>
      <c r="AF37" s="16">
        <f t="shared" si="24"/>
        <v>16.412178462563567</v>
      </c>
      <c r="AG37" s="16">
        <f t="shared" si="24"/>
        <v>16.412178462563567</v>
      </c>
      <c r="AH37" s="16">
        <f t="shared" si="24"/>
        <v>16.412178462563567</v>
      </c>
      <c r="AI37" s="16">
        <f t="shared" si="24"/>
        <v>16.412178462563567</v>
      </c>
      <c r="AJ37" s="16">
        <f t="shared" si="24"/>
        <v>16.412178462563567</v>
      </c>
      <c r="AK37" s="16">
        <f t="shared" si="24"/>
        <v>16.412178462563567</v>
      </c>
      <c r="AL37" s="16">
        <f t="shared" si="24"/>
        <v>16.412178462563567</v>
      </c>
      <c r="AM37" s="16">
        <f t="shared" si="24"/>
        <v>16.412178462563567</v>
      </c>
      <c r="AN37" s="16">
        <f t="shared" si="24"/>
        <v>16.412178462563567</v>
      </c>
      <c r="AO37" s="16">
        <f t="shared" si="24"/>
        <v>16.412178462563567</v>
      </c>
      <c r="AP37" s="16">
        <f t="shared" si="24"/>
        <v>16.412178462563567</v>
      </c>
      <c r="AQ37" s="16">
        <f t="shared" si="24"/>
        <v>16.412178462563567</v>
      </c>
      <c r="AR37" s="16">
        <f t="shared" si="24"/>
        <v>16.412178462563567</v>
      </c>
      <c r="AS37" s="16">
        <f t="shared" si="24"/>
        <v>16.412178462563567</v>
      </c>
      <c r="AT37" s="16">
        <f>IF(AT35&gt;1,AT35/$B$7,0)</f>
        <v>15.011796549140064</v>
      </c>
      <c r="AU37" s="16">
        <f>IF(AU35&gt;1,AT37,0)</f>
        <v>15.011796549140064</v>
      </c>
      <c r="AV37" s="16">
        <f t="shared" ref="AV37:BR37" si="25">IF(AV35&gt;1,AU37,0)</f>
        <v>15.011796549140064</v>
      </c>
      <c r="AW37" s="16">
        <f t="shared" si="25"/>
        <v>15.011796549140064</v>
      </c>
      <c r="AX37" s="16">
        <f t="shared" si="25"/>
        <v>15.011796549140064</v>
      </c>
      <c r="AY37" s="16">
        <f t="shared" si="25"/>
        <v>15.011796549140064</v>
      </c>
      <c r="AZ37" s="16">
        <f t="shared" si="25"/>
        <v>15.011796549140064</v>
      </c>
      <c r="BA37" s="16">
        <f t="shared" si="25"/>
        <v>15.011796549140064</v>
      </c>
      <c r="BB37" s="16">
        <f t="shared" si="25"/>
        <v>15.011796549140064</v>
      </c>
      <c r="BC37" s="16">
        <f t="shared" si="25"/>
        <v>15.011796549140064</v>
      </c>
      <c r="BD37" s="16">
        <f t="shared" si="25"/>
        <v>15.011796549140064</v>
      </c>
      <c r="BE37" s="16">
        <f t="shared" si="25"/>
        <v>15.011796549140064</v>
      </c>
      <c r="BF37" s="16">
        <f t="shared" si="25"/>
        <v>15.011796549140064</v>
      </c>
      <c r="BG37" s="16">
        <f t="shared" si="25"/>
        <v>15.011796549140064</v>
      </c>
      <c r="BH37" s="16">
        <f t="shared" si="25"/>
        <v>15.011796549140064</v>
      </c>
      <c r="BI37" s="16">
        <f t="shared" si="25"/>
        <v>15.011796549140064</v>
      </c>
      <c r="BJ37" s="16">
        <f t="shared" si="25"/>
        <v>15.011796549140064</v>
      </c>
      <c r="BK37" s="16">
        <f t="shared" si="25"/>
        <v>15.011796549140064</v>
      </c>
      <c r="BL37" s="16">
        <f t="shared" si="25"/>
        <v>15.011796549140064</v>
      </c>
      <c r="BM37" s="16">
        <f t="shared" si="25"/>
        <v>15.011796549140064</v>
      </c>
      <c r="BN37" s="16">
        <f t="shared" si="25"/>
        <v>15.011796549140064</v>
      </c>
      <c r="BO37" s="16">
        <f t="shared" si="25"/>
        <v>15.011796549140064</v>
      </c>
      <c r="BP37" s="16">
        <f t="shared" si="25"/>
        <v>15.011796549140064</v>
      </c>
      <c r="BQ37" s="16">
        <f t="shared" si="25"/>
        <v>15.011796549140064</v>
      </c>
      <c r="BR37" s="16">
        <f t="shared" si="25"/>
        <v>15.011796549140064</v>
      </c>
      <c r="BS37" s="16">
        <f>IF(BS35&gt;1,BS35/$B$7,0)</f>
        <v>42.682357651683894</v>
      </c>
      <c r="BT37" s="16">
        <f>IF(BT35&gt;1,BS37,0)</f>
        <v>42.682357651683894</v>
      </c>
      <c r="BU37" s="16">
        <f t="shared" ref="BU37:CQ37" si="26">IF(BU35&gt;1,BT37,0)</f>
        <v>42.682357651683894</v>
      </c>
      <c r="BV37" s="16">
        <f t="shared" si="26"/>
        <v>42.682357651683894</v>
      </c>
      <c r="BW37" s="16">
        <f t="shared" si="26"/>
        <v>42.682357651683894</v>
      </c>
      <c r="BX37" s="16">
        <f t="shared" si="26"/>
        <v>42.682357651683894</v>
      </c>
      <c r="BY37" s="16">
        <f t="shared" si="26"/>
        <v>42.682357651683894</v>
      </c>
      <c r="BZ37" s="16">
        <f t="shared" si="26"/>
        <v>42.682357651683894</v>
      </c>
      <c r="CA37" s="16">
        <f t="shared" si="26"/>
        <v>42.682357651683894</v>
      </c>
      <c r="CB37" s="16">
        <f t="shared" si="26"/>
        <v>42.682357651683894</v>
      </c>
      <c r="CC37" s="16">
        <f t="shared" si="26"/>
        <v>42.682357651683894</v>
      </c>
      <c r="CD37" s="16">
        <f t="shared" si="26"/>
        <v>42.682357651683894</v>
      </c>
      <c r="CE37" s="16">
        <f t="shared" si="26"/>
        <v>42.682357651683894</v>
      </c>
      <c r="CF37" s="16">
        <f t="shared" si="26"/>
        <v>42.682357651683894</v>
      </c>
      <c r="CG37" s="16">
        <f t="shared" si="26"/>
        <v>42.682357651683894</v>
      </c>
      <c r="CH37" s="16">
        <f t="shared" si="26"/>
        <v>42.682357651683894</v>
      </c>
      <c r="CI37" s="16">
        <f t="shared" si="26"/>
        <v>42.682357651683894</v>
      </c>
      <c r="CJ37" s="16">
        <f t="shared" si="26"/>
        <v>42.682357651683894</v>
      </c>
      <c r="CK37" s="16">
        <f t="shared" si="26"/>
        <v>42.682357651683894</v>
      </c>
      <c r="CL37" s="16">
        <f t="shared" si="26"/>
        <v>42.682357651683894</v>
      </c>
      <c r="CM37" s="16">
        <f t="shared" si="26"/>
        <v>42.682357651683894</v>
      </c>
      <c r="CN37" s="16">
        <f t="shared" si="26"/>
        <v>42.682357651683894</v>
      </c>
      <c r="CO37" s="16">
        <f t="shared" si="26"/>
        <v>42.682357651683894</v>
      </c>
      <c r="CP37" s="16">
        <f t="shared" si="26"/>
        <v>42.682357651683894</v>
      </c>
      <c r="CQ37" s="16">
        <f t="shared" si="26"/>
        <v>42.682357651683894</v>
      </c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</row>
    <row r="38" spans="1:115" s="2" customFormat="1" ht="15">
      <c r="A38" s="9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</row>
    <row r="39" spans="1:115" s="2" customFormat="1">
      <c r="A39" s="4" t="str">
        <f>'Med LF - portfolio costs'!A21</f>
        <v>Wind - PC 20</v>
      </c>
    </row>
    <row r="40" spans="1:115" s="2" customFormat="1">
      <c r="A40" s="9" t="s">
        <v>94</v>
      </c>
      <c r="P40" s="38"/>
      <c r="Q40" s="38"/>
      <c r="R40" s="38"/>
      <c r="S40" s="38"/>
      <c r="T40" s="38"/>
      <c r="U40" s="38"/>
      <c r="V40" s="38">
        <f>'Med LF - portfolio costs'!V12*U21</f>
        <v>436.53853539248053</v>
      </c>
      <c r="W40" s="38">
        <f t="shared" ref="W40:AT40" si="27">IF(V41&gt;0,V41,0)</f>
        <v>419.0769939767813</v>
      </c>
      <c r="X40" s="38">
        <f t="shared" si="27"/>
        <v>401.61545256108207</v>
      </c>
      <c r="Y40" s="38">
        <f t="shared" si="27"/>
        <v>384.15391114538284</v>
      </c>
      <c r="Z40" s="38">
        <f t="shared" si="27"/>
        <v>366.69236972968361</v>
      </c>
      <c r="AA40" s="38">
        <f t="shared" si="27"/>
        <v>349.23082831398438</v>
      </c>
      <c r="AB40" s="38">
        <f t="shared" si="27"/>
        <v>331.76928689828515</v>
      </c>
      <c r="AC40" s="38">
        <f t="shared" si="27"/>
        <v>314.30774548258591</v>
      </c>
      <c r="AD40" s="38">
        <f t="shared" si="27"/>
        <v>296.84620406688668</v>
      </c>
      <c r="AE40" s="38">
        <f t="shared" si="27"/>
        <v>279.38466265118745</v>
      </c>
      <c r="AF40" s="38">
        <f t="shared" si="27"/>
        <v>261.92312123548822</v>
      </c>
      <c r="AG40" s="38">
        <f t="shared" si="27"/>
        <v>244.46157981978899</v>
      </c>
      <c r="AH40" s="38">
        <f t="shared" si="27"/>
        <v>227.00003840408976</v>
      </c>
      <c r="AI40" s="38">
        <f t="shared" si="27"/>
        <v>209.53849698839053</v>
      </c>
      <c r="AJ40" s="38">
        <f t="shared" si="27"/>
        <v>192.0769555726913</v>
      </c>
      <c r="AK40" s="38">
        <f t="shared" si="27"/>
        <v>174.61541415699207</v>
      </c>
      <c r="AL40" s="38">
        <f t="shared" si="27"/>
        <v>157.15387274129284</v>
      </c>
      <c r="AM40" s="38">
        <f t="shared" si="27"/>
        <v>139.69233132559361</v>
      </c>
      <c r="AN40" s="38">
        <f t="shared" si="27"/>
        <v>122.2307899098944</v>
      </c>
      <c r="AO40" s="38">
        <f t="shared" si="27"/>
        <v>104.76924849419518</v>
      </c>
      <c r="AP40" s="38">
        <f t="shared" si="27"/>
        <v>87.307707078495966</v>
      </c>
      <c r="AQ40" s="38">
        <f t="shared" si="27"/>
        <v>69.84616566279675</v>
      </c>
      <c r="AR40" s="38">
        <f t="shared" si="27"/>
        <v>52.384624247097534</v>
      </c>
      <c r="AS40" s="38">
        <f t="shared" si="27"/>
        <v>34.923082831398318</v>
      </c>
      <c r="AT40" s="38">
        <f t="shared" si="27"/>
        <v>17.461541415699099</v>
      </c>
      <c r="AU40" s="38">
        <f>'Med LF - portfolio costs'!AU$12*AT$21</f>
        <v>414.70087966999426</v>
      </c>
      <c r="AV40" s="38">
        <f t="shared" ref="AV40:BS40" si="28">IF(AU41&gt;0,AU41,0)</f>
        <v>398.11284448319452</v>
      </c>
      <c r="AW40" s="38">
        <f t="shared" si="28"/>
        <v>381.52480929639478</v>
      </c>
      <c r="AX40" s="38">
        <f t="shared" si="28"/>
        <v>364.93677410959504</v>
      </c>
      <c r="AY40" s="38">
        <f t="shared" si="28"/>
        <v>348.34873892279529</v>
      </c>
      <c r="AZ40" s="38">
        <f t="shared" si="28"/>
        <v>331.76070373599555</v>
      </c>
      <c r="BA40" s="38">
        <f t="shared" si="28"/>
        <v>315.17266854919581</v>
      </c>
      <c r="BB40" s="38">
        <f t="shared" si="28"/>
        <v>298.58463336239606</v>
      </c>
      <c r="BC40" s="38">
        <f t="shared" si="28"/>
        <v>281.99659817559632</v>
      </c>
      <c r="BD40" s="38">
        <f t="shared" si="28"/>
        <v>265.40856298879658</v>
      </c>
      <c r="BE40" s="38">
        <f t="shared" si="28"/>
        <v>248.8205278019968</v>
      </c>
      <c r="BF40" s="38">
        <f t="shared" si="28"/>
        <v>232.23249261519703</v>
      </c>
      <c r="BG40" s="38">
        <f t="shared" si="28"/>
        <v>215.64445742839726</v>
      </c>
      <c r="BH40" s="38">
        <f t="shared" si="28"/>
        <v>199.05642224159749</v>
      </c>
      <c r="BI40" s="38">
        <f t="shared" si="28"/>
        <v>182.46838705479772</v>
      </c>
      <c r="BJ40" s="38">
        <f t="shared" si="28"/>
        <v>165.88035186799794</v>
      </c>
      <c r="BK40" s="38">
        <f t="shared" si="28"/>
        <v>149.29231668119817</v>
      </c>
      <c r="BL40" s="38">
        <f t="shared" si="28"/>
        <v>132.7042814943984</v>
      </c>
      <c r="BM40" s="38">
        <f t="shared" si="28"/>
        <v>116.11624630759863</v>
      </c>
      <c r="BN40" s="38">
        <f t="shared" si="28"/>
        <v>99.528211120798858</v>
      </c>
      <c r="BO40" s="38">
        <f t="shared" si="28"/>
        <v>82.940175933999086</v>
      </c>
      <c r="BP40" s="38">
        <f t="shared" si="28"/>
        <v>66.352140747199314</v>
      </c>
      <c r="BQ40" s="38">
        <f t="shared" si="28"/>
        <v>49.764105560399543</v>
      </c>
      <c r="BR40" s="38">
        <f t="shared" si="28"/>
        <v>33.176070373599771</v>
      </c>
      <c r="BS40" s="38">
        <f t="shared" si="28"/>
        <v>16.588035186799999</v>
      </c>
      <c r="BT40" s="38">
        <f>'Med LF - portfolio costs'!BT$12*BS$21</f>
        <v>1132.9890319908366</v>
      </c>
      <c r="BU40" s="38">
        <f t="shared" ref="BU40:CR40" si="29">IF(BT41&gt;0,BT41,0)</f>
        <v>1087.6694707112031</v>
      </c>
      <c r="BV40" s="38">
        <f t="shared" si="29"/>
        <v>1042.3499094315696</v>
      </c>
      <c r="BW40" s="38">
        <f t="shared" si="29"/>
        <v>997.0303481519361</v>
      </c>
      <c r="BX40" s="38">
        <f t="shared" si="29"/>
        <v>951.71078687230261</v>
      </c>
      <c r="BY40" s="38">
        <f t="shared" si="29"/>
        <v>906.39122559266912</v>
      </c>
      <c r="BZ40" s="38">
        <f t="shared" si="29"/>
        <v>861.07166431303563</v>
      </c>
      <c r="CA40" s="38">
        <f t="shared" si="29"/>
        <v>815.75210303340214</v>
      </c>
      <c r="CB40" s="38">
        <f t="shared" si="29"/>
        <v>770.43254175376865</v>
      </c>
      <c r="CC40" s="38">
        <f t="shared" si="29"/>
        <v>725.11298047413516</v>
      </c>
      <c r="CD40" s="38">
        <f t="shared" si="29"/>
        <v>679.79341919450167</v>
      </c>
      <c r="CE40" s="38">
        <f t="shared" si="29"/>
        <v>634.47385791486818</v>
      </c>
      <c r="CF40" s="38">
        <f t="shared" si="29"/>
        <v>589.15429663523469</v>
      </c>
      <c r="CG40" s="38">
        <f t="shared" si="29"/>
        <v>543.8347353556012</v>
      </c>
      <c r="CH40" s="38">
        <f t="shared" si="29"/>
        <v>498.51517407596771</v>
      </c>
      <c r="CI40" s="38">
        <f t="shared" si="29"/>
        <v>453.19561279633422</v>
      </c>
      <c r="CJ40" s="38">
        <f t="shared" si="29"/>
        <v>407.87605151670073</v>
      </c>
      <c r="CK40" s="38">
        <f t="shared" si="29"/>
        <v>362.55649023706724</v>
      </c>
      <c r="CL40" s="38">
        <f t="shared" si="29"/>
        <v>317.23692895743375</v>
      </c>
      <c r="CM40" s="38">
        <f t="shared" si="29"/>
        <v>271.91736767780026</v>
      </c>
      <c r="CN40" s="38">
        <f t="shared" si="29"/>
        <v>226.5978063981668</v>
      </c>
      <c r="CO40" s="38">
        <f t="shared" si="29"/>
        <v>181.27824511853333</v>
      </c>
      <c r="CP40" s="38">
        <f t="shared" si="29"/>
        <v>135.95868383889987</v>
      </c>
      <c r="CQ40" s="38">
        <f t="shared" si="29"/>
        <v>90.639122559266411</v>
      </c>
      <c r="CR40" s="38">
        <f t="shared" si="29"/>
        <v>45.31956127963295</v>
      </c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</row>
    <row r="41" spans="1:115" s="2" customFormat="1" ht="15">
      <c r="A41" s="9" t="s">
        <v>95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8"/>
      <c r="Q41" s="38"/>
      <c r="R41" s="38"/>
      <c r="S41" s="38"/>
      <c r="T41" s="38"/>
      <c r="U41" s="133"/>
      <c r="V41" s="38">
        <f t="shared" ref="V41:CG41" si="30">+V40-V42</f>
        <v>419.0769939767813</v>
      </c>
      <c r="W41" s="38">
        <f t="shared" si="30"/>
        <v>401.61545256108207</v>
      </c>
      <c r="X41" s="38">
        <f t="shared" si="30"/>
        <v>384.15391114538284</v>
      </c>
      <c r="Y41" s="38">
        <f t="shared" si="30"/>
        <v>366.69236972968361</v>
      </c>
      <c r="Z41" s="38">
        <f t="shared" si="30"/>
        <v>349.23082831398438</v>
      </c>
      <c r="AA41" s="38">
        <f t="shared" si="30"/>
        <v>331.76928689828515</v>
      </c>
      <c r="AB41" s="38">
        <f t="shared" si="30"/>
        <v>314.30774548258591</v>
      </c>
      <c r="AC41" s="38">
        <f t="shared" si="30"/>
        <v>296.84620406688668</v>
      </c>
      <c r="AD41" s="38">
        <f t="shared" si="30"/>
        <v>279.38466265118745</v>
      </c>
      <c r="AE41" s="38">
        <f t="shared" si="30"/>
        <v>261.92312123548822</v>
      </c>
      <c r="AF41" s="38">
        <f t="shared" si="30"/>
        <v>244.46157981978899</v>
      </c>
      <c r="AG41" s="38">
        <f t="shared" si="30"/>
        <v>227.00003840408976</v>
      </c>
      <c r="AH41" s="38">
        <f t="shared" si="30"/>
        <v>209.53849698839053</v>
      </c>
      <c r="AI41" s="38">
        <f t="shared" si="30"/>
        <v>192.0769555726913</v>
      </c>
      <c r="AJ41" s="38">
        <f t="shared" si="30"/>
        <v>174.61541415699207</v>
      </c>
      <c r="AK41" s="38">
        <f t="shared" si="30"/>
        <v>157.15387274129284</v>
      </c>
      <c r="AL41" s="38">
        <f t="shared" si="30"/>
        <v>139.69233132559361</v>
      </c>
      <c r="AM41" s="38">
        <f t="shared" si="30"/>
        <v>122.2307899098944</v>
      </c>
      <c r="AN41" s="38">
        <f t="shared" si="30"/>
        <v>104.76924849419518</v>
      </c>
      <c r="AO41" s="38">
        <f t="shared" si="30"/>
        <v>87.307707078495966</v>
      </c>
      <c r="AP41" s="38">
        <f t="shared" si="30"/>
        <v>69.84616566279675</v>
      </c>
      <c r="AQ41" s="38">
        <f t="shared" si="30"/>
        <v>52.384624247097534</v>
      </c>
      <c r="AR41" s="38">
        <f t="shared" si="30"/>
        <v>34.923082831398318</v>
      </c>
      <c r="AS41" s="38">
        <f t="shared" si="30"/>
        <v>17.461541415699099</v>
      </c>
      <c r="AT41" s="38">
        <f t="shared" si="30"/>
        <v>-1.2079226507921703E-13</v>
      </c>
      <c r="AU41" s="38">
        <f t="shared" si="30"/>
        <v>398.11284448319452</v>
      </c>
      <c r="AV41" s="38">
        <f t="shared" si="30"/>
        <v>381.52480929639478</v>
      </c>
      <c r="AW41" s="38">
        <f t="shared" si="30"/>
        <v>364.93677410959504</v>
      </c>
      <c r="AX41" s="38">
        <f t="shared" si="30"/>
        <v>348.34873892279529</v>
      </c>
      <c r="AY41" s="38">
        <f t="shared" si="30"/>
        <v>331.76070373599555</v>
      </c>
      <c r="AZ41" s="38">
        <f t="shared" si="30"/>
        <v>315.17266854919581</v>
      </c>
      <c r="BA41" s="38">
        <f t="shared" si="30"/>
        <v>298.58463336239606</v>
      </c>
      <c r="BB41" s="38">
        <f t="shared" si="30"/>
        <v>281.99659817559632</v>
      </c>
      <c r="BC41" s="38">
        <f t="shared" si="30"/>
        <v>265.40856298879658</v>
      </c>
      <c r="BD41" s="38">
        <f t="shared" si="30"/>
        <v>248.8205278019968</v>
      </c>
      <c r="BE41" s="38">
        <f t="shared" si="30"/>
        <v>232.23249261519703</v>
      </c>
      <c r="BF41" s="38">
        <f t="shared" si="30"/>
        <v>215.64445742839726</v>
      </c>
      <c r="BG41" s="38">
        <f t="shared" si="30"/>
        <v>199.05642224159749</v>
      </c>
      <c r="BH41" s="38">
        <f t="shared" si="30"/>
        <v>182.46838705479772</v>
      </c>
      <c r="BI41" s="38">
        <f t="shared" si="30"/>
        <v>165.88035186799794</v>
      </c>
      <c r="BJ41" s="38">
        <f t="shared" si="30"/>
        <v>149.29231668119817</v>
      </c>
      <c r="BK41" s="38">
        <f t="shared" si="30"/>
        <v>132.7042814943984</v>
      </c>
      <c r="BL41" s="38">
        <f t="shared" si="30"/>
        <v>116.11624630759863</v>
      </c>
      <c r="BM41" s="38">
        <f t="shared" si="30"/>
        <v>99.528211120798858</v>
      </c>
      <c r="BN41" s="38">
        <f t="shared" si="30"/>
        <v>82.940175933999086</v>
      </c>
      <c r="BO41" s="38">
        <f t="shared" si="30"/>
        <v>66.352140747199314</v>
      </c>
      <c r="BP41" s="38">
        <f t="shared" si="30"/>
        <v>49.764105560399543</v>
      </c>
      <c r="BQ41" s="38">
        <f t="shared" si="30"/>
        <v>33.176070373599771</v>
      </c>
      <c r="BR41" s="38">
        <f t="shared" si="30"/>
        <v>16.588035186799999</v>
      </c>
      <c r="BS41" s="38">
        <f t="shared" si="30"/>
        <v>2.2737367544323206E-13</v>
      </c>
      <c r="BT41" s="38">
        <f t="shared" si="30"/>
        <v>1087.6694707112031</v>
      </c>
      <c r="BU41" s="38">
        <f t="shared" si="30"/>
        <v>1042.3499094315696</v>
      </c>
      <c r="BV41" s="38">
        <f t="shared" si="30"/>
        <v>997.0303481519361</v>
      </c>
      <c r="BW41" s="38">
        <f t="shared" si="30"/>
        <v>951.71078687230261</v>
      </c>
      <c r="BX41" s="38">
        <f t="shared" si="30"/>
        <v>906.39122559266912</v>
      </c>
      <c r="BY41" s="38">
        <f t="shared" si="30"/>
        <v>861.07166431303563</v>
      </c>
      <c r="BZ41" s="38">
        <f t="shared" si="30"/>
        <v>815.75210303340214</v>
      </c>
      <c r="CA41" s="38">
        <f t="shared" si="30"/>
        <v>770.43254175376865</v>
      </c>
      <c r="CB41" s="38">
        <f t="shared" si="30"/>
        <v>725.11298047413516</v>
      </c>
      <c r="CC41" s="38">
        <f t="shared" si="30"/>
        <v>679.79341919450167</v>
      </c>
      <c r="CD41" s="38">
        <f t="shared" si="30"/>
        <v>634.47385791486818</v>
      </c>
      <c r="CE41" s="38">
        <f t="shared" si="30"/>
        <v>589.15429663523469</v>
      </c>
      <c r="CF41" s="38">
        <f t="shared" si="30"/>
        <v>543.8347353556012</v>
      </c>
      <c r="CG41" s="38">
        <f t="shared" si="30"/>
        <v>498.51517407596771</v>
      </c>
      <c r="CH41" s="38">
        <f t="shared" ref="CH41:CR41" si="31">+CH40-CH42</f>
        <v>453.19561279633422</v>
      </c>
      <c r="CI41" s="38">
        <f t="shared" si="31"/>
        <v>407.87605151670073</v>
      </c>
      <c r="CJ41" s="38">
        <f t="shared" si="31"/>
        <v>362.55649023706724</v>
      </c>
      <c r="CK41" s="38">
        <f t="shared" si="31"/>
        <v>317.23692895743375</v>
      </c>
      <c r="CL41" s="38">
        <f t="shared" si="31"/>
        <v>271.91736767780026</v>
      </c>
      <c r="CM41" s="38">
        <f t="shared" si="31"/>
        <v>226.5978063981668</v>
      </c>
      <c r="CN41" s="38">
        <f t="shared" si="31"/>
        <v>181.27824511853333</v>
      </c>
      <c r="CO41" s="38">
        <f t="shared" si="31"/>
        <v>135.95868383889987</v>
      </c>
      <c r="CP41" s="38">
        <f t="shared" si="31"/>
        <v>90.639122559266411</v>
      </c>
      <c r="CQ41" s="38">
        <f t="shared" si="31"/>
        <v>45.31956127963295</v>
      </c>
      <c r="CR41" s="38">
        <f t="shared" si="31"/>
        <v>-5.1159076974727213E-13</v>
      </c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</row>
    <row r="42" spans="1:115" s="2" customFormat="1" ht="15">
      <c r="A42" s="9" t="s">
        <v>96</v>
      </c>
      <c r="P42" s="16"/>
      <c r="Q42" s="16"/>
      <c r="R42" s="16"/>
      <c r="S42" s="16"/>
      <c r="T42" s="16"/>
      <c r="U42" s="16"/>
      <c r="V42" s="16">
        <f>IF(V40&gt;1,V40/$B$7,0)</f>
        <v>17.461541415699219</v>
      </c>
      <c r="W42" s="16">
        <f>IF(W40&gt;1,V42,0)</f>
        <v>17.461541415699219</v>
      </c>
      <c r="X42" s="16">
        <f t="shared" ref="X42:AT42" si="32">IF(X40&gt;1,W42,0)</f>
        <v>17.461541415699219</v>
      </c>
      <c r="Y42" s="16">
        <f t="shared" si="32"/>
        <v>17.461541415699219</v>
      </c>
      <c r="Z42" s="16">
        <f t="shared" si="32"/>
        <v>17.461541415699219</v>
      </c>
      <c r="AA42" s="16">
        <f t="shared" si="32"/>
        <v>17.461541415699219</v>
      </c>
      <c r="AB42" s="16">
        <f t="shared" si="32"/>
        <v>17.461541415699219</v>
      </c>
      <c r="AC42" s="16">
        <f t="shared" si="32"/>
        <v>17.461541415699219</v>
      </c>
      <c r="AD42" s="16">
        <f t="shared" si="32"/>
        <v>17.461541415699219</v>
      </c>
      <c r="AE42" s="16">
        <f t="shared" si="32"/>
        <v>17.461541415699219</v>
      </c>
      <c r="AF42" s="16">
        <f t="shared" si="32"/>
        <v>17.461541415699219</v>
      </c>
      <c r="AG42" s="16">
        <f t="shared" si="32"/>
        <v>17.461541415699219</v>
      </c>
      <c r="AH42" s="16">
        <f t="shared" si="32"/>
        <v>17.461541415699219</v>
      </c>
      <c r="AI42" s="16">
        <f t="shared" si="32"/>
        <v>17.461541415699219</v>
      </c>
      <c r="AJ42" s="16">
        <f t="shared" si="32"/>
        <v>17.461541415699219</v>
      </c>
      <c r="AK42" s="16">
        <f t="shared" si="32"/>
        <v>17.461541415699219</v>
      </c>
      <c r="AL42" s="16">
        <f t="shared" si="32"/>
        <v>17.461541415699219</v>
      </c>
      <c r="AM42" s="16">
        <f t="shared" si="32"/>
        <v>17.461541415699219</v>
      </c>
      <c r="AN42" s="16">
        <f t="shared" si="32"/>
        <v>17.461541415699219</v>
      </c>
      <c r="AO42" s="16">
        <f t="shared" si="32"/>
        <v>17.461541415699219</v>
      </c>
      <c r="AP42" s="16">
        <f t="shared" si="32"/>
        <v>17.461541415699219</v>
      </c>
      <c r="AQ42" s="16">
        <f t="shared" si="32"/>
        <v>17.461541415699219</v>
      </c>
      <c r="AR42" s="16">
        <f t="shared" si="32"/>
        <v>17.461541415699219</v>
      </c>
      <c r="AS42" s="16">
        <f t="shared" si="32"/>
        <v>17.461541415699219</v>
      </c>
      <c r="AT42" s="16">
        <f t="shared" si="32"/>
        <v>17.461541415699219</v>
      </c>
      <c r="AU42" s="16">
        <f>IF(AU40&gt;1,AU40/$B$7,0)</f>
        <v>16.588035186799772</v>
      </c>
      <c r="AV42" s="16">
        <f>IF(AV40&gt;1,AU42,0)</f>
        <v>16.588035186799772</v>
      </c>
      <c r="AW42" s="16">
        <f t="shared" ref="AW42:BS42" si="33">IF(AW40&gt;1,AV42,0)</f>
        <v>16.588035186799772</v>
      </c>
      <c r="AX42" s="16">
        <f t="shared" si="33"/>
        <v>16.588035186799772</v>
      </c>
      <c r="AY42" s="16">
        <f t="shared" si="33"/>
        <v>16.588035186799772</v>
      </c>
      <c r="AZ42" s="16">
        <f t="shared" si="33"/>
        <v>16.588035186799772</v>
      </c>
      <c r="BA42" s="16">
        <f t="shared" si="33"/>
        <v>16.588035186799772</v>
      </c>
      <c r="BB42" s="16">
        <f t="shared" si="33"/>
        <v>16.588035186799772</v>
      </c>
      <c r="BC42" s="16">
        <f t="shared" si="33"/>
        <v>16.588035186799772</v>
      </c>
      <c r="BD42" s="16">
        <f t="shared" si="33"/>
        <v>16.588035186799772</v>
      </c>
      <c r="BE42" s="16">
        <f t="shared" si="33"/>
        <v>16.588035186799772</v>
      </c>
      <c r="BF42" s="16">
        <f t="shared" si="33"/>
        <v>16.588035186799772</v>
      </c>
      <c r="BG42" s="16">
        <f t="shared" si="33"/>
        <v>16.588035186799772</v>
      </c>
      <c r="BH42" s="16">
        <f t="shared" si="33"/>
        <v>16.588035186799772</v>
      </c>
      <c r="BI42" s="16">
        <f t="shared" si="33"/>
        <v>16.588035186799772</v>
      </c>
      <c r="BJ42" s="16">
        <f t="shared" si="33"/>
        <v>16.588035186799772</v>
      </c>
      <c r="BK42" s="16">
        <f t="shared" si="33"/>
        <v>16.588035186799772</v>
      </c>
      <c r="BL42" s="16">
        <f t="shared" si="33"/>
        <v>16.588035186799772</v>
      </c>
      <c r="BM42" s="16">
        <f t="shared" si="33"/>
        <v>16.588035186799772</v>
      </c>
      <c r="BN42" s="16">
        <f t="shared" si="33"/>
        <v>16.588035186799772</v>
      </c>
      <c r="BO42" s="16">
        <f t="shared" si="33"/>
        <v>16.588035186799772</v>
      </c>
      <c r="BP42" s="16">
        <f t="shared" si="33"/>
        <v>16.588035186799772</v>
      </c>
      <c r="BQ42" s="16">
        <f t="shared" si="33"/>
        <v>16.588035186799772</v>
      </c>
      <c r="BR42" s="16">
        <f t="shared" si="33"/>
        <v>16.588035186799772</v>
      </c>
      <c r="BS42" s="16">
        <f t="shared" si="33"/>
        <v>16.588035186799772</v>
      </c>
      <c r="BT42" s="16">
        <f>IF(BT40&gt;1,BT40/$B$7,0)</f>
        <v>45.319561279633461</v>
      </c>
      <c r="BU42" s="16">
        <f>IF(BU40&gt;1,BT42,0)</f>
        <v>45.319561279633461</v>
      </c>
      <c r="BV42" s="16">
        <f t="shared" ref="BV42:CR42" si="34">IF(BV40&gt;1,BU42,0)</f>
        <v>45.319561279633461</v>
      </c>
      <c r="BW42" s="16">
        <f t="shared" si="34"/>
        <v>45.319561279633461</v>
      </c>
      <c r="BX42" s="16">
        <f t="shared" si="34"/>
        <v>45.319561279633461</v>
      </c>
      <c r="BY42" s="16">
        <f t="shared" si="34"/>
        <v>45.319561279633461</v>
      </c>
      <c r="BZ42" s="16">
        <f t="shared" si="34"/>
        <v>45.319561279633461</v>
      </c>
      <c r="CA42" s="16">
        <f t="shared" si="34"/>
        <v>45.319561279633461</v>
      </c>
      <c r="CB42" s="16">
        <f t="shared" si="34"/>
        <v>45.319561279633461</v>
      </c>
      <c r="CC42" s="16">
        <f t="shared" si="34"/>
        <v>45.319561279633461</v>
      </c>
      <c r="CD42" s="16">
        <f t="shared" si="34"/>
        <v>45.319561279633461</v>
      </c>
      <c r="CE42" s="16">
        <f t="shared" si="34"/>
        <v>45.319561279633461</v>
      </c>
      <c r="CF42" s="16">
        <f t="shared" si="34"/>
        <v>45.319561279633461</v>
      </c>
      <c r="CG42" s="16">
        <f t="shared" si="34"/>
        <v>45.319561279633461</v>
      </c>
      <c r="CH42" s="16">
        <f t="shared" si="34"/>
        <v>45.319561279633461</v>
      </c>
      <c r="CI42" s="16">
        <f t="shared" si="34"/>
        <v>45.319561279633461</v>
      </c>
      <c r="CJ42" s="16">
        <f t="shared" si="34"/>
        <v>45.319561279633461</v>
      </c>
      <c r="CK42" s="16">
        <f t="shared" si="34"/>
        <v>45.319561279633461</v>
      </c>
      <c r="CL42" s="16">
        <f t="shared" si="34"/>
        <v>45.319561279633461</v>
      </c>
      <c r="CM42" s="16">
        <f t="shared" si="34"/>
        <v>45.319561279633461</v>
      </c>
      <c r="CN42" s="16">
        <f t="shared" si="34"/>
        <v>45.319561279633461</v>
      </c>
      <c r="CO42" s="16">
        <f t="shared" si="34"/>
        <v>45.319561279633461</v>
      </c>
      <c r="CP42" s="16">
        <f t="shared" si="34"/>
        <v>45.319561279633461</v>
      </c>
      <c r="CQ42" s="16">
        <f t="shared" si="34"/>
        <v>45.319561279633461</v>
      </c>
      <c r="CR42" s="16">
        <f t="shared" si="34"/>
        <v>45.319561279633461</v>
      </c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</row>
    <row r="43" spans="1:115" s="2" customFormat="1" ht="15">
      <c r="A43" s="9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</row>
    <row r="44" spans="1:115" s="2" customFormat="1" ht="15">
      <c r="A44" s="4" t="s">
        <v>320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</row>
    <row r="45" spans="1:115" s="2" customFormat="1" ht="15">
      <c r="A45" s="9" t="s">
        <v>94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>
        <f>'Med LF - portfolio costs'!P$14*O$21</f>
        <v>585.97696576911926</v>
      </c>
      <c r="Q45" s="42">
        <f t="shared" ref="Q45:BM45" si="35">IF(P46&gt;0,P46,0)</f>
        <v>562.53788713835445</v>
      </c>
      <c r="R45" s="42">
        <f t="shared" si="35"/>
        <v>539.09880850758964</v>
      </c>
      <c r="S45" s="42">
        <f t="shared" si="35"/>
        <v>515.65972987682483</v>
      </c>
      <c r="T45" s="42">
        <f t="shared" si="35"/>
        <v>492.22065124606007</v>
      </c>
      <c r="U45" s="42">
        <f t="shared" si="35"/>
        <v>468.78157261529532</v>
      </c>
      <c r="V45" s="42">
        <f t="shared" si="35"/>
        <v>445.34249398453056</v>
      </c>
      <c r="W45" s="42">
        <f t="shared" si="35"/>
        <v>421.90341535376581</v>
      </c>
      <c r="X45" s="42">
        <f t="shared" si="35"/>
        <v>398.46433672300105</v>
      </c>
      <c r="Y45" s="42">
        <f t="shared" si="35"/>
        <v>375.0252580922363</v>
      </c>
      <c r="Z45" s="42">
        <f t="shared" si="35"/>
        <v>351.58617946147154</v>
      </c>
      <c r="AA45" s="42">
        <f t="shared" si="35"/>
        <v>328.14710083070679</v>
      </c>
      <c r="AB45" s="42">
        <f t="shared" si="35"/>
        <v>304.70802219994204</v>
      </c>
      <c r="AC45" s="42">
        <f t="shared" si="35"/>
        <v>281.26894356917728</v>
      </c>
      <c r="AD45" s="42">
        <f t="shared" si="35"/>
        <v>257.82986493841253</v>
      </c>
      <c r="AE45" s="42">
        <f t="shared" si="35"/>
        <v>234.39078630764777</v>
      </c>
      <c r="AF45" s="42">
        <f t="shared" si="35"/>
        <v>210.95170767688302</v>
      </c>
      <c r="AG45" s="42">
        <f t="shared" si="35"/>
        <v>187.51262904611826</v>
      </c>
      <c r="AH45" s="42">
        <f t="shared" si="35"/>
        <v>164.07355041535351</v>
      </c>
      <c r="AI45" s="42">
        <f t="shared" si="35"/>
        <v>140.63447178458875</v>
      </c>
      <c r="AJ45" s="42">
        <f t="shared" si="35"/>
        <v>117.19539315382399</v>
      </c>
      <c r="AK45" s="42">
        <f t="shared" si="35"/>
        <v>93.756314523059217</v>
      </c>
      <c r="AL45" s="42">
        <f t="shared" si="35"/>
        <v>70.317235892294448</v>
      </c>
      <c r="AM45" s="42">
        <f t="shared" si="35"/>
        <v>46.87815726152968</v>
      </c>
      <c r="AN45" s="42">
        <f t="shared" si="35"/>
        <v>23.439078630764911</v>
      </c>
      <c r="AO45" s="40">
        <f>'Med LF - portfolio costs'!AO14*'Med LF - NPV Wind-Geo'!AN21</f>
        <v>629.81227306111975</v>
      </c>
      <c r="AP45" s="42">
        <f t="shared" si="35"/>
        <v>604.61978213867496</v>
      </c>
      <c r="AQ45" s="42">
        <f t="shared" si="35"/>
        <v>579.42729121623017</v>
      </c>
      <c r="AR45" s="42">
        <f t="shared" si="35"/>
        <v>554.23480029378538</v>
      </c>
      <c r="AS45" s="42">
        <f t="shared" si="35"/>
        <v>529.04230937134059</v>
      </c>
      <c r="AT45" s="42">
        <f t="shared" si="35"/>
        <v>503.8498184488958</v>
      </c>
      <c r="AU45" s="42">
        <f t="shared" si="35"/>
        <v>478.65732752645101</v>
      </c>
      <c r="AV45" s="42">
        <f t="shared" si="35"/>
        <v>453.46483660400622</v>
      </c>
      <c r="AW45" s="42">
        <f t="shared" si="35"/>
        <v>428.27234568156143</v>
      </c>
      <c r="AX45" s="42">
        <f t="shared" si="35"/>
        <v>403.07985475911664</v>
      </c>
      <c r="AY45" s="42">
        <f t="shared" si="35"/>
        <v>377.88736383667185</v>
      </c>
      <c r="AZ45" s="42">
        <f t="shared" si="35"/>
        <v>352.69487291422706</v>
      </c>
      <c r="BA45" s="42">
        <f t="shared" si="35"/>
        <v>327.50238199178227</v>
      </c>
      <c r="BB45" s="42">
        <f t="shared" si="35"/>
        <v>302.30989106933748</v>
      </c>
      <c r="BC45" s="42">
        <f t="shared" si="35"/>
        <v>277.11740014689269</v>
      </c>
      <c r="BD45" s="42">
        <f t="shared" si="35"/>
        <v>251.9249092244479</v>
      </c>
      <c r="BE45" s="42">
        <f t="shared" si="35"/>
        <v>226.73241830200311</v>
      </c>
      <c r="BF45" s="42">
        <f t="shared" si="35"/>
        <v>201.53992737955832</v>
      </c>
      <c r="BG45" s="42">
        <f t="shared" si="35"/>
        <v>176.34743645711353</v>
      </c>
      <c r="BH45" s="42">
        <f t="shared" si="35"/>
        <v>151.15494553466874</v>
      </c>
      <c r="BI45" s="42">
        <f t="shared" si="35"/>
        <v>125.96245461222395</v>
      </c>
      <c r="BJ45" s="42">
        <f t="shared" si="35"/>
        <v>100.76996368977916</v>
      </c>
      <c r="BK45" s="42">
        <f t="shared" si="35"/>
        <v>75.57747276733437</v>
      </c>
      <c r="BL45" s="42">
        <f t="shared" si="35"/>
        <v>50.38498184488958</v>
      </c>
      <c r="BM45" s="42">
        <f t="shared" si="35"/>
        <v>25.19249092244479</v>
      </c>
      <c r="BN45" s="40">
        <f>'Med LF - portfolio costs'!BN14*'Med LF - NPV Wind-Geo'!BM21</f>
        <v>1476.1054151021863</v>
      </c>
      <c r="BO45" s="42">
        <f t="shared" ref="BO45:CG45" si="36">IF(BN46&gt;0,BN46,0)</f>
        <v>1417.0611984980987</v>
      </c>
      <c r="BP45" s="42">
        <f t="shared" si="36"/>
        <v>1358.0169818940112</v>
      </c>
      <c r="BQ45" s="42">
        <f t="shared" si="36"/>
        <v>1298.9727652899237</v>
      </c>
      <c r="BR45" s="42">
        <f t="shared" si="36"/>
        <v>1239.9285486858362</v>
      </c>
      <c r="BS45" s="42">
        <f t="shared" si="36"/>
        <v>1180.8843320817487</v>
      </c>
      <c r="BT45" s="42">
        <f t="shared" si="36"/>
        <v>1121.8401154776611</v>
      </c>
      <c r="BU45" s="42">
        <f t="shared" si="36"/>
        <v>1062.7958988735736</v>
      </c>
      <c r="BV45" s="42">
        <f t="shared" si="36"/>
        <v>1003.7516822694862</v>
      </c>
      <c r="BW45" s="42">
        <f t="shared" si="36"/>
        <v>944.70746566539879</v>
      </c>
      <c r="BX45" s="42">
        <f t="shared" si="36"/>
        <v>885.66324906131138</v>
      </c>
      <c r="BY45" s="42">
        <f t="shared" si="36"/>
        <v>826.61903245722397</v>
      </c>
      <c r="BZ45" s="42">
        <f t="shared" si="36"/>
        <v>767.57481585313656</v>
      </c>
      <c r="CA45" s="42">
        <f t="shared" si="36"/>
        <v>708.53059924904915</v>
      </c>
      <c r="CB45" s="42">
        <f t="shared" si="36"/>
        <v>649.48638264496174</v>
      </c>
      <c r="CC45" s="42">
        <f t="shared" si="36"/>
        <v>590.44216604087433</v>
      </c>
      <c r="CD45" s="42">
        <f t="shared" si="36"/>
        <v>531.39794943678692</v>
      </c>
      <c r="CE45" s="42">
        <f t="shared" si="36"/>
        <v>472.35373283269945</v>
      </c>
      <c r="CF45" s="42">
        <f t="shared" si="36"/>
        <v>413.30951622861198</v>
      </c>
      <c r="CG45" s="42">
        <f t="shared" si="36"/>
        <v>354.26529962452452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</row>
    <row r="46" spans="1:115" s="2" customFormat="1" ht="15">
      <c r="A46" s="9" t="s">
        <v>95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>
        <f t="shared" ref="P46:CA46" si="37">+P45-P47</f>
        <v>562.53788713835445</v>
      </c>
      <c r="Q46" s="42">
        <f t="shared" si="37"/>
        <v>539.09880850758964</v>
      </c>
      <c r="R46" s="42">
        <f t="shared" si="37"/>
        <v>515.65972987682483</v>
      </c>
      <c r="S46" s="42">
        <f t="shared" si="37"/>
        <v>492.22065124606007</v>
      </c>
      <c r="T46" s="42">
        <f t="shared" si="37"/>
        <v>468.78157261529532</v>
      </c>
      <c r="U46" s="42">
        <f t="shared" si="37"/>
        <v>445.34249398453056</v>
      </c>
      <c r="V46" s="42">
        <f t="shared" si="37"/>
        <v>421.90341535376581</v>
      </c>
      <c r="W46" s="42">
        <f t="shared" si="37"/>
        <v>398.46433672300105</v>
      </c>
      <c r="X46" s="42">
        <f t="shared" si="37"/>
        <v>375.0252580922363</v>
      </c>
      <c r="Y46" s="42">
        <f t="shared" si="37"/>
        <v>351.58617946147154</v>
      </c>
      <c r="Z46" s="42">
        <f t="shared" si="37"/>
        <v>328.14710083070679</v>
      </c>
      <c r="AA46" s="42">
        <f t="shared" si="37"/>
        <v>304.70802219994204</v>
      </c>
      <c r="AB46" s="42">
        <f t="shared" si="37"/>
        <v>281.26894356917728</v>
      </c>
      <c r="AC46" s="42">
        <f t="shared" si="37"/>
        <v>257.82986493841253</v>
      </c>
      <c r="AD46" s="42">
        <f t="shared" si="37"/>
        <v>234.39078630764777</v>
      </c>
      <c r="AE46" s="42">
        <f t="shared" si="37"/>
        <v>210.95170767688302</v>
      </c>
      <c r="AF46" s="42">
        <f t="shared" si="37"/>
        <v>187.51262904611826</v>
      </c>
      <c r="AG46" s="42">
        <f t="shared" si="37"/>
        <v>164.07355041535351</v>
      </c>
      <c r="AH46" s="42">
        <f t="shared" si="37"/>
        <v>140.63447178458875</v>
      </c>
      <c r="AI46" s="42">
        <f t="shared" si="37"/>
        <v>117.19539315382399</v>
      </c>
      <c r="AJ46" s="42">
        <f t="shared" si="37"/>
        <v>93.756314523059217</v>
      </c>
      <c r="AK46" s="42">
        <f t="shared" si="37"/>
        <v>70.317235892294448</v>
      </c>
      <c r="AL46" s="42">
        <f t="shared" si="37"/>
        <v>46.87815726152968</v>
      </c>
      <c r="AM46" s="42">
        <f t="shared" si="37"/>
        <v>23.439078630764911</v>
      </c>
      <c r="AN46" s="42">
        <f t="shared" si="37"/>
        <v>1.4210854715202004E-13</v>
      </c>
      <c r="AO46" s="42">
        <f t="shared" si="37"/>
        <v>604.61978213867496</v>
      </c>
      <c r="AP46" s="42">
        <f t="shared" si="37"/>
        <v>579.42729121623017</v>
      </c>
      <c r="AQ46" s="42">
        <f t="shared" si="37"/>
        <v>554.23480029378538</v>
      </c>
      <c r="AR46" s="42">
        <f t="shared" si="37"/>
        <v>529.04230937134059</v>
      </c>
      <c r="AS46" s="42">
        <f t="shared" si="37"/>
        <v>503.8498184488958</v>
      </c>
      <c r="AT46" s="42">
        <f t="shared" si="37"/>
        <v>478.65732752645101</v>
      </c>
      <c r="AU46" s="42">
        <f t="shared" si="37"/>
        <v>453.46483660400622</v>
      </c>
      <c r="AV46" s="42">
        <f t="shared" si="37"/>
        <v>428.27234568156143</v>
      </c>
      <c r="AW46" s="42">
        <f t="shared" si="37"/>
        <v>403.07985475911664</v>
      </c>
      <c r="AX46" s="42">
        <f t="shared" si="37"/>
        <v>377.88736383667185</v>
      </c>
      <c r="AY46" s="42">
        <f t="shared" si="37"/>
        <v>352.69487291422706</v>
      </c>
      <c r="AZ46" s="42">
        <f t="shared" si="37"/>
        <v>327.50238199178227</v>
      </c>
      <c r="BA46" s="42">
        <f t="shared" si="37"/>
        <v>302.30989106933748</v>
      </c>
      <c r="BB46" s="42">
        <f t="shared" si="37"/>
        <v>277.11740014689269</v>
      </c>
      <c r="BC46" s="42">
        <f t="shared" si="37"/>
        <v>251.9249092244479</v>
      </c>
      <c r="BD46" s="42">
        <f t="shared" si="37"/>
        <v>226.73241830200311</v>
      </c>
      <c r="BE46" s="42">
        <f t="shared" si="37"/>
        <v>201.53992737955832</v>
      </c>
      <c r="BF46" s="42">
        <f t="shared" si="37"/>
        <v>176.34743645711353</v>
      </c>
      <c r="BG46" s="42">
        <f t="shared" si="37"/>
        <v>151.15494553466874</v>
      </c>
      <c r="BH46" s="42">
        <f t="shared" si="37"/>
        <v>125.96245461222395</v>
      </c>
      <c r="BI46" s="42">
        <f t="shared" si="37"/>
        <v>100.76996368977916</v>
      </c>
      <c r="BJ46" s="42">
        <f t="shared" si="37"/>
        <v>75.57747276733437</v>
      </c>
      <c r="BK46" s="42">
        <f t="shared" si="37"/>
        <v>50.38498184488958</v>
      </c>
      <c r="BL46" s="42">
        <f t="shared" si="37"/>
        <v>25.19249092244479</v>
      </c>
      <c r="BM46" s="42">
        <f t="shared" si="37"/>
        <v>0</v>
      </c>
      <c r="BN46" s="42">
        <f t="shared" si="37"/>
        <v>1417.0611984980987</v>
      </c>
      <c r="BO46" s="42">
        <f t="shared" si="37"/>
        <v>1358.0169818940112</v>
      </c>
      <c r="BP46" s="42">
        <f t="shared" si="37"/>
        <v>1298.9727652899237</v>
      </c>
      <c r="BQ46" s="42">
        <f t="shared" si="37"/>
        <v>1239.9285486858362</v>
      </c>
      <c r="BR46" s="42">
        <f t="shared" si="37"/>
        <v>1180.8843320817487</v>
      </c>
      <c r="BS46" s="42">
        <f t="shared" si="37"/>
        <v>1121.8401154776611</v>
      </c>
      <c r="BT46" s="42">
        <f t="shared" si="37"/>
        <v>1062.7958988735736</v>
      </c>
      <c r="BU46" s="42">
        <f t="shared" si="37"/>
        <v>1003.7516822694862</v>
      </c>
      <c r="BV46" s="42">
        <f t="shared" si="37"/>
        <v>944.70746566539879</v>
      </c>
      <c r="BW46" s="42">
        <f t="shared" si="37"/>
        <v>885.66324906131138</v>
      </c>
      <c r="BX46" s="42">
        <f t="shared" si="37"/>
        <v>826.61903245722397</v>
      </c>
      <c r="BY46" s="42">
        <f t="shared" si="37"/>
        <v>767.57481585313656</v>
      </c>
      <c r="BZ46" s="42">
        <f t="shared" si="37"/>
        <v>708.53059924904915</v>
      </c>
      <c r="CA46" s="42">
        <f t="shared" si="37"/>
        <v>649.48638264496174</v>
      </c>
      <c r="CB46" s="42">
        <f t="shared" ref="CB46:CG46" si="38">+CB45-CB47</f>
        <v>590.44216604087433</v>
      </c>
      <c r="CC46" s="42">
        <f t="shared" si="38"/>
        <v>531.39794943678692</v>
      </c>
      <c r="CD46" s="42">
        <f t="shared" si="38"/>
        <v>472.35373283269945</v>
      </c>
      <c r="CE46" s="42">
        <f t="shared" si="38"/>
        <v>413.30951622861198</v>
      </c>
      <c r="CF46" s="42">
        <f t="shared" si="38"/>
        <v>354.26529962452452</v>
      </c>
      <c r="CG46" s="42">
        <f t="shared" si="38"/>
        <v>295.22108302043705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</row>
    <row r="47" spans="1:115" s="2" customFormat="1" ht="15">
      <c r="A47" s="9" t="s">
        <v>96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>
        <f>IF(P45&gt;0.1,P45/$B$9,0)</f>
        <v>23.439078630764769</v>
      </c>
      <c r="Q47" s="42">
        <f t="shared" ref="Q47:CB47" si="39">IF(Q45&gt;0.1,P47,0)</f>
        <v>23.439078630764769</v>
      </c>
      <c r="R47" s="42">
        <f t="shared" si="39"/>
        <v>23.439078630764769</v>
      </c>
      <c r="S47" s="42">
        <f t="shared" si="39"/>
        <v>23.439078630764769</v>
      </c>
      <c r="T47" s="42">
        <f t="shared" si="39"/>
        <v>23.439078630764769</v>
      </c>
      <c r="U47" s="42">
        <f t="shared" si="39"/>
        <v>23.439078630764769</v>
      </c>
      <c r="V47" s="42">
        <f t="shared" si="39"/>
        <v>23.439078630764769</v>
      </c>
      <c r="W47" s="42">
        <f t="shared" si="39"/>
        <v>23.439078630764769</v>
      </c>
      <c r="X47" s="42">
        <f t="shared" si="39"/>
        <v>23.439078630764769</v>
      </c>
      <c r="Y47" s="42">
        <f t="shared" si="39"/>
        <v>23.439078630764769</v>
      </c>
      <c r="Z47" s="42">
        <f t="shared" si="39"/>
        <v>23.439078630764769</v>
      </c>
      <c r="AA47" s="42">
        <f t="shared" si="39"/>
        <v>23.439078630764769</v>
      </c>
      <c r="AB47" s="42">
        <f t="shared" si="39"/>
        <v>23.439078630764769</v>
      </c>
      <c r="AC47" s="42">
        <f t="shared" si="39"/>
        <v>23.439078630764769</v>
      </c>
      <c r="AD47" s="42">
        <f t="shared" si="39"/>
        <v>23.439078630764769</v>
      </c>
      <c r="AE47" s="42">
        <f t="shared" si="39"/>
        <v>23.439078630764769</v>
      </c>
      <c r="AF47" s="42">
        <f t="shared" si="39"/>
        <v>23.439078630764769</v>
      </c>
      <c r="AG47" s="42">
        <f t="shared" si="39"/>
        <v>23.439078630764769</v>
      </c>
      <c r="AH47" s="42">
        <f t="shared" si="39"/>
        <v>23.439078630764769</v>
      </c>
      <c r="AI47" s="42">
        <f t="shared" si="39"/>
        <v>23.439078630764769</v>
      </c>
      <c r="AJ47" s="42">
        <f t="shared" si="39"/>
        <v>23.439078630764769</v>
      </c>
      <c r="AK47" s="42">
        <f t="shared" si="39"/>
        <v>23.439078630764769</v>
      </c>
      <c r="AL47" s="42">
        <f t="shared" si="39"/>
        <v>23.439078630764769</v>
      </c>
      <c r="AM47" s="42">
        <f t="shared" si="39"/>
        <v>23.439078630764769</v>
      </c>
      <c r="AN47" s="42">
        <f t="shared" si="39"/>
        <v>23.439078630764769</v>
      </c>
      <c r="AO47" s="42">
        <f>IF(AO45&gt;0.1,AO45/$B$9,0)</f>
        <v>25.19249092244479</v>
      </c>
      <c r="AP47" s="42">
        <f t="shared" si="39"/>
        <v>25.19249092244479</v>
      </c>
      <c r="AQ47" s="42">
        <f t="shared" si="39"/>
        <v>25.19249092244479</v>
      </c>
      <c r="AR47" s="42">
        <f t="shared" si="39"/>
        <v>25.19249092244479</v>
      </c>
      <c r="AS47" s="42">
        <f t="shared" si="39"/>
        <v>25.19249092244479</v>
      </c>
      <c r="AT47" s="42">
        <f t="shared" si="39"/>
        <v>25.19249092244479</v>
      </c>
      <c r="AU47" s="42">
        <f t="shared" si="39"/>
        <v>25.19249092244479</v>
      </c>
      <c r="AV47" s="42">
        <f t="shared" si="39"/>
        <v>25.19249092244479</v>
      </c>
      <c r="AW47" s="42">
        <f t="shared" si="39"/>
        <v>25.19249092244479</v>
      </c>
      <c r="AX47" s="42">
        <f t="shared" si="39"/>
        <v>25.19249092244479</v>
      </c>
      <c r="AY47" s="42">
        <f t="shared" si="39"/>
        <v>25.19249092244479</v>
      </c>
      <c r="AZ47" s="42">
        <f t="shared" si="39"/>
        <v>25.19249092244479</v>
      </c>
      <c r="BA47" s="42">
        <f t="shared" si="39"/>
        <v>25.19249092244479</v>
      </c>
      <c r="BB47" s="42">
        <f t="shared" si="39"/>
        <v>25.19249092244479</v>
      </c>
      <c r="BC47" s="42">
        <f t="shared" si="39"/>
        <v>25.19249092244479</v>
      </c>
      <c r="BD47" s="42">
        <f t="shared" si="39"/>
        <v>25.19249092244479</v>
      </c>
      <c r="BE47" s="42">
        <f t="shared" si="39"/>
        <v>25.19249092244479</v>
      </c>
      <c r="BF47" s="42">
        <f t="shared" si="39"/>
        <v>25.19249092244479</v>
      </c>
      <c r="BG47" s="42">
        <f t="shared" si="39"/>
        <v>25.19249092244479</v>
      </c>
      <c r="BH47" s="42">
        <f t="shared" si="39"/>
        <v>25.19249092244479</v>
      </c>
      <c r="BI47" s="42">
        <f t="shared" si="39"/>
        <v>25.19249092244479</v>
      </c>
      <c r="BJ47" s="42">
        <f t="shared" si="39"/>
        <v>25.19249092244479</v>
      </c>
      <c r="BK47" s="42">
        <f t="shared" si="39"/>
        <v>25.19249092244479</v>
      </c>
      <c r="BL47" s="42">
        <f t="shared" si="39"/>
        <v>25.19249092244479</v>
      </c>
      <c r="BM47" s="42">
        <f t="shared" si="39"/>
        <v>25.19249092244479</v>
      </c>
      <c r="BN47" s="42">
        <f>IF(BN45&gt;0.1,BN45/$B$9,0)</f>
        <v>59.044216604087453</v>
      </c>
      <c r="BO47" s="42">
        <f t="shared" si="39"/>
        <v>59.044216604087453</v>
      </c>
      <c r="BP47" s="42">
        <f t="shared" si="39"/>
        <v>59.044216604087453</v>
      </c>
      <c r="BQ47" s="42">
        <f t="shared" si="39"/>
        <v>59.044216604087453</v>
      </c>
      <c r="BR47" s="42">
        <f t="shared" si="39"/>
        <v>59.044216604087453</v>
      </c>
      <c r="BS47" s="42">
        <f t="shared" si="39"/>
        <v>59.044216604087453</v>
      </c>
      <c r="BT47" s="42">
        <f t="shared" si="39"/>
        <v>59.044216604087453</v>
      </c>
      <c r="BU47" s="42">
        <f t="shared" si="39"/>
        <v>59.044216604087453</v>
      </c>
      <c r="BV47" s="42">
        <f t="shared" si="39"/>
        <v>59.044216604087453</v>
      </c>
      <c r="BW47" s="42">
        <f t="shared" si="39"/>
        <v>59.044216604087453</v>
      </c>
      <c r="BX47" s="42">
        <f t="shared" si="39"/>
        <v>59.044216604087453</v>
      </c>
      <c r="BY47" s="42">
        <f t="shared" si="39"/>
        <v>59.044216604087453</v>
      </c>
      <c r="BZ47" s="42">
        <f t="shared" si="39"/>
        <v>59.044216604087453</v>
      </c>
      <c r="CA47" s="42">
        <f t="shared" si="39"/>
        <v>59.044216604087453</v>
      </c>
      <c r="CB47" s="42">
        <f t="shared" si="39"/>
        <v>59.044216604087453</v>
      </c>
      <c r="CC47" s="42">
        <f t="shared" ref="CC47:CG47" si="40">IF(CC45&gt;0.1,CB47,0)</f>
        <v>59.044216604087453</v>
      </c>
      <c r="CD47" s="42">
        <f t="shared" si="40"/>
        <v>59.044216604087453</v>
      </c>
      <c r="CE47" s="42">
        <f t="shared" si="40"/>
        <v>59.044216604087453</v>
      </c>
      <c r="CF47" s="42">
        <f t="shared" si="40"/>
        <v>59.044216604087453</v>
      </c>
      <c r="CG47" s="42">
        <f t="shared" si="40"/>
        <v>59.044216604087453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</row>
    <row r="48" spans="1:115" s="2" customFormat="1" ht="1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</row>
    <row r="49" spans="1:115" s="2" customFormat="1"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  <c r="BT49" s="391"/>
      <c r="BU49" s="391"/>
      <c r="BV49" s="391"/>
      <c r="BW49" s="391"/>
      <c r="BX49" s="391"/>
      <c r="BY49" s="391"/>
      <c r="BZ49" s="391"/>
      <c r="CA49" s="391"/>
      <c r="CB49" s="391"/>
    </row>
    <row r="50" spans="1:115" s="2" customFormat="1">
      <c r="A50" s="4" t="s">
        <v>97</v>
      </c>
      <c r="J50" s="392"/>
      <c r="K50" s="144">
        <f t="shared" ref="K50:AP50" si="41">SUM(K27,K32,K37,K42,K47)</f>
        <v>0</v>
      </c>
      <c r="L50" s="144">
        <f t="shared" si="41"/>
        <v>0</v>
      </c>
      <c r="M50" s="144">
        <f t="shared" si="41"/>
        <v>0</v>
      </c>
      <c r="N50" s="144">
        <f t="shared" si="41"/>
        <v>0</v>
      </c>
      <c r="O50" s="144">
        <f t="shared" si="41"/>
        <v>0</v>
      </c>
      <c r="P50" s="144">
        <f t="shared" si="41"/>
        <v>23.439078630764769</v>
      </c>
      <c r="Q50" s="144">
        <f t="shared" si="41"/>
        <v>23.439078630764769</v>
      </c>
      <c r="R50" s="144">
        <f t="shared" si="41"/>
        <v>23.439078630764769</v>
      </c>
      <c r="S50" s="144">
        <f t="shared" si="41"/>
        <v>23.439078630764769</v>
      </c>
      <c r="T50" s="144">
        <f t="shared" si="41"/>
        <v>38.210309142601737</v>
      </c>
      <c r="U50" s="144">
        <f t="shared" si="41"/>
        <v>54.622487605165304</v>
      </c>
      <c r="V50" s="144">
        <f t="shared" si="41"/>
        <v>72.08402902086452</v>
      </c>
      <c r="W50" s="144">
        <f t="shared" si="41"/>
        <v>72.08402902086452</v>
      </c>
      <c r="X50" s="144">
        <f t="shared" si="41"/>
        <v>72.08402902086452</v>
      </c>
      <c r="Y50" s="144">
        <f t="shared" si="41"/>
        <v>72.08402902086452</v>
      </c>
      <c r="Z50" s="144">
        <f t="shared" si="41"/>
        <v>72.08402902086452</v>
      </c>
      <c r="AA50" s="144">
        <f t="shared" si="41"/>
        <v>72.08402902086452</v>
      </c>
      <c r="AB50" s="144">
        <f t="shared" si="41"/>
        <v>72.08402902086452</v>
      </c>
      <c r="AC50" s="144">
        <f t="shared" si="41"/>
        <v>72.08402902086452</v>
      </c>
      <c r="AD50" s="144">
        <f t="shared" si="41"/>
        <v>72.08402902086452</v>
      </c>
      <c r="AE50" s="144">
        <f t="shared" si="41"/>
        <v>72.08402902086452</v>
      </c>
      <c r="AF50" s="144">
        <f t="shared" si="41"/>
        <v>72.08402902086452</v>
      </c>
      <c r="AG50" s="144">
        <f t="shared" si="41"/>
        <v>72.08402902086452</v>
      </c>
      <c r="AH50" s="144">
        <f t="shared" si="41"/>
        <v>72.08402902086452</v>
      </c>
      <c r="AI50" s="144">
        <f t="shared" si="41"/>
        <v>72.08402902086452</v>
      </c>
      <c r="AJ50" s="144">
        <f t="shared" si="41"/>
        <v>72.08402902086452</v>
      </c>
      <c r="AK50" s="144">
        <f t="shared" si="41"/>
        <v>72.08402902086452</v>
      </c>
      <c r="AL50" s="144">
        <f t="shared" si="41"/>
        <v>72.08402902086452</v>
      </c>
      <c r="AM50" s="144">
        <f t="shared" si="41"/>
        <v>72.08402902086452</v>
      </c>
      <c r="AN50" s="144">
        <f t="shared" si="41"/>
        <v>72.08402902086452</v>
      </c>
      <c r="AO50" s="144">
        <f t="shared" si="41"/>
        <v>73.837441312544541</v>
      </c>
      <c r="AP50" s="144">
        <f t="shared" si="41"/>
        <v>73.837441312544541</v>
      </c>
      <c r="AQ50" s="144">
        <f t="shared" ref="AQ50:BV50" si="42">SUM(AQ27,AQ32,AQ37,AQ42,AQ47)</f>
        <v>73.837441312544541</v>
      </c>
      <c r="AR50" s="144">
        <f t="shared" si="42"/>
        <v>73.837441312544541</v>
      </c>
      <c r="AS50" s="144">
        <f t="shared" si="42"/>
        <v>59.06621080070758</v>
      </c>
      <c r="AT50" s="144">
        <f t="shared" si="42"/>
        <v>57.665828887284071</v>
      </c>
      <c r="AU50" s="144">
        <f t="shared" si="42"/>
        <v>56.792322658384627</v>
      </c>
      <c r="AV50" s="144">
        <f t="shared" si="42"/>
        <v>56.792322658384627</v>
      </c>
      <c r="AW50" s="144">
        <f t="shared" si="42"/>
        <v>56.792322658384627</v>
      </c>
      <c r="AX50" s="144">
        <f t="shared" si="42"/>
        <v>56.792322658384627</v>
      </c>
      <c r="AY50" s="144">
        <f t="shared" si="42"/>
        <v>56.792322658384627</v>
      </c>
      <c r="AZ50" s="144">
        <f t="shared" si="42"/>
        <v>56.792322658384627</v>
      </c>
      <c r="BA50" s="144">
        <f t="shared" si="42"/>
        <v>56.792322658384627</v>
      </c>
      <c r="BB50" s="144">
        <f t="shared" si="42"/>
        <v>56.792322658384627</v>
      </c>
      <c r="BC50" s="144">
        <f t="shared" si="42"/>
        <v>56.792322658384627</v>
      </c>
      <c r="BD50" s="144">
        <f t="shared" si="42"/>
        <v>56.792322658384627</v>
      </c>
      <c r="BE50" s="144">
        <f t="shared" si="42"/>
        <v>56.792322658384627</v>
      </c>
      <c r="BF50" s="144">
        <f t="shared" si="42"/>
        <v>56.792322658384627</v>
      </c>
      <c r="BG50" s="144">
        <f t="shared" si="42"/>
        <v>56.792322658384627</v>
      </c>
      <c r="BH50" s="144">
        <f t="shared" si="42"/>
        <v>56.792322658384627</v>
      </c>
      <c r="BI50" s="144">
        <f t="shared" si="42"/>
        <v>56.792322658384627</v>
      </c>
      <c r="BJ50" s="144">
        <f t="shared" si="42"/>
        <v>56.792322658384627</v>
      </c>
      <c r="BK50" s="144">
        <f t="shared" si="42"/>
        <v>56.792322658384627</v>
      </c>
      <c r="BL50" s="144">
        <f t="shared" si="42"/>
        <v>56.792322658384627</v>
      </c>
      <c r="BM50" s="144">
        <f t="shared" si="42"/>
        <v>56.792322658384627</v>
      </c>
      <c r="BN50" s="144">
        <f t="shared" si="42"/>
        <v>90.644048340027297</v>
      </c>
      <c r="BO50" s="144">
        <f t="shared" si="42"/>
        <v>90.644048340027297</v>
      </c>
      <c r="BP50" s="144">
        <f t="shared" si="42"/>
        <v>90.644048340027297</v>
      </c>
      <c r="BQ50" s="144">
        <f t="shared" si="42"/>
        <v>90.644048340027297</v>
      </c>
      <c r="BR50" s="144">
        <f t="shared" si="42"/>
        <v>90.644048340027297</v>
      </c>
      <c r="BS50" s="144">
        <f t="shared" si="42"/>
        <v>118.31460944257111</v>
      </c>
      <c r="BT50" s="144">
        <f t="shared" si="42"/>
        <v>147.0461355354048</v>
      </c>
      <c r="BU50" s="144">
        <f t="shared" si="42"/>
        <v>147.0461355354048</v>
      </c>
      <c r="BV50" s="144">
        <f t="shared" si="42"/>
        <v>147.0461355354048</v>
      </c>
      <c r="BW50" s="144">
        <f t="shared" ref="BW50:CG50" si="43">SUM(BW27,BW32,BW37,BW42,BW47)</f>
        <v>147.0461355354048</v>
      </c>
      <c r="BX50" s="144">
        <f t="shared" si="43"/>
        <v>147.0461355354048</v>
      </c>
      <c r="BY50" s="144">
        <f t="shared" si="43"/>
        <v>147.0461355354048</v>
      </c>
      <c r="BZ50" s="144">
        <f t="shared" si="43"/>
        <v>147.0461355354048</v>
      </c>
      <c r="CA50" s="144">
        <f t="shared" si="43"/>
        <v>147.0461355354048</v>
      </c>
      <c r="CB50" s="144">
        <f t="shared" si="43"/>
        <v>147.0461355354048</v>
      </c>
      <c r="CC50" s="144">
        <f t="shared" si="43"/>
        <v>147.0461355354048</v>
      </c>
      <c r="CD50" s="144">
        <f t="shared" si="43"/>
        <v>147.0461355354048</v>
      </c>
      <c r="CE50" s="144">
        <f t="shared" si="43"/>
        <v>147.0461355354048</v>
      </c>
      <c r="CF50" s="144">
        <f t="shared" si="43"/>
        <v>147.0461355354048</v>
      </c>
      <c r="CG50" s="144">
        <f t="shared" si="43"/>
        <v>147.0461355354048</v>
      </c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</row>
    <row r="51" spans="1:115" s="2" customFormat="1">
      <c r="A51" s="9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</row>
    <row r="52" spans="1:115" s="2" customFormat="1">
      <c r="A52" s="9" t="s">
        <v>98</v>
      </c>
      <c r="J52" s="38"/>
      <c r="K52" s="144">
        <f t="shared" ref="K52:AP52" si="44">(SUM(K25,K30,K35,K40,K45)+SUM(K26,K31,K36,K41,K46))/2</f>
        <v>0</v>
      </c>
      <c r="L52" s="144">
        <f t="shared" si="44"/>
        <v>0</v>
      </c>
      <c r="M52" s="144">
        <f t="shared" si="44"/>
        <v>0</v>
      </c>
      <c r="N52" s="144">
        <f t="shared" si="44"/>
        <v>0</v>
      </c>
      <c r="O52" s="144">
        <f t="shared" si="44"/>
        <v>0</v>
      </c>
      <c r="P52" s="144">
        <f t="shared" si="44"/>
        <v>574.2574264537368</v>
      </c>
      <c r="Q52" s="144">
        <f t="shared" si="44"/>
        <v>550.8183478229721</v>
      </c>
      <c r="R52" s="144">
        <f t="shared" si="44"/>
        <v>527.37926919220718</v>
      </c>
      <c r="S52" s="144">
        <f t="shared" si="44"/>
        <v>503.94019056144248</v>
      </c>
      <c r="T52" s="144">
        <f t="shared" si="44"/>
        <v>842.39625947068339</v>
      </c>
      <c r="U52" s="144">
        <f t="shared" si="44"/>
        <v>1206.2843226608888</v>
      </c>
      <c r="V52" s="144">
        <f t="shared" si="44"/>
        <v>1579.4695997403546</v>
      </c>
      <c r="W52" s="144">
        <f t="shared" si="44"/>
        <v>1507.38557071949</v>
      </c>
      <c r="X52" s="144">
        <f t="shared" si="44"/>
        <v>1435.3015416986254</v>
      </c>
      <c r="Y52" s="144">
        <f t="shared" si="44"/>
        <v>1363.2175126777611</v>
      </c>
      <c r="Z52" s="144">
        <f t="shared" si="44"/>
        <v>1291.1334836568963</v>
      </c>
      <c r="AA52" s="144">
        <f t="shared" si="44"/>
        <v>1219.0494546360319</v>
      </c>
      <c r="AB52" s="144">
        <f t="shared" si="44"/>
        <v>1146.9654256151675</v>
      </c>
      <c r="AC52" s="144">
        <f t="shared" si="44"/>
        <v>1074.8813965943027</v>
      </c>
      <c r="AD52" s="144">
        <f t="shared" si="44"/>
        <v>1002.7973675734384</v>
      </c>
      <c r="AE52" s="144">
        <f t="shared" si="44"/>
        <v>930.71333855257376</v>
      </c>
      <c r="AF52" s="144">
        <f t="shared" si="44"/>
        <v>858.6293095317094</v>
      </c>
      <c r="AG52" s="144">
        <f t="shared" si="44"/>
        <v>786.5452805108448</v>
      </c>
      <c r="AH52" s="144">
        <f t="shared" si="44"/>
        <v>714.46125148998033</v>
      </c>
      <c r="AI52" s="144">
        <f t="shared" si="44"/>
        <v>642.37722246911585</v>
      </c>
      <c r="AJ52" s="144">
        <f t="shared" si="44"/>
        <v>570.29319344825126</v>
      </c>
      <c r="AK52" s="144">
        <f t="shared" si="44"/>
        <v>498.20916442738678</v>
      </c>
      <c r="AL52" s="144">
        <f t="shared" si="44"/>
        <v>426.12513540652219</v>
      </c>
      <c r="AM52" s="144">
        <f t="shared" si="44"/>
        <v>354.04110638565771</v>
      </c>
      <c r="AN52" s="144">
        <f t="shared" si="44"/>
        <v>281.95707736479324</v>
      </c>
      <c r="AO52" s="144">
        <f t="shared" si="44"/>
        <v>838.8086152592083</v>
      </c>
      <c r="AP52" s="144">
        <f t="shared" si="44"/>
        <v>764.97117394666373</v>
      </c>
      <c r="AQ52" s="144">
        <f t="shared" ref="AQ52:BV52" si="45">(SUM(AQ25,AQ30,AQ35,AQ40,AQ45)+SUM(AQ26,AQ31,AQ36,AQ41,AQ46))/2</f>
        <v>691.13373263411927</v>
      </c>
      <c r="AR52" s="144">
        <f t="shared" si="45"/>
        <v>617.2962913215747</v>
      </c>
      <c r="AS52" s="144">
        <f t="shared" si="45"/>
        <v>550.84446526494855</v>
      </c>
      <c r="AT52" s="144">
        <f t="shared" si="45"/>
        <v>867.77335914945445</v>
      </c>
      <c r="AU52" s="144">
        <f t="shared" si="45"/>
        <v>1225.2451630466144</v>
      </c>
      <c r="AV52" s="144">
        <f t="shared" si="45"/>
        <v>1168.45284038823</v>
      </c>
      <c r="AW52" s="144">
        <f t="shared" si="45"/>
        <v>1111.6605177298452</v>
      </c>
      <c r="AX52" s="144">
        <f t="shared" si="45"/>
        <v>1054.8681950714608</v>
      </c>
      <c r="AY52" s="144">
        <f t="shared" si="45"/>
        <v>998.07587241307613</v>
      </c>
      <c r="AZ52" s="144">
        <f t="shared" si="45"/>
        <v>941.28354975469153</v>
      </c>
      <c r="BA52" s="144">
        <f t="shared" si="45"/>
        <v>884.49122709630694</v>
      </c>
      <c r="BB52" s="144">
        <f t="shared" si="45"/>
        <v>827.69890443792235</v>
      </c>
      <c r="BC52" s="144">
        <f t="shared" si="45"/>
        <v>770.90658177953776</v>
      </c>
      <c r="BD52" s="144">
        <f t="shared" si="45"/>
        <v>714.11425912115317</v>
      </c>
      <c r="BE52" s="144">
        <f t="shared" si="45"/>
        <v>657.32193646276858</v>
      </c>
      <c r="BF52" s="144">
        <f t="shared" si="45"/>
        <v>600.52961380438387</v>
      </c>
      <c r="BG52" s="144">
        <f t="shared" si="45"/>
        <v>543.73729114599928</v>
      </c>
      <c r="BH52" s="144">
        <f t="shared" si="45"/>
        <v>486.94496848761469</v>
      </c>
      <c r="BI52" s="144">
        <f t="shared" si="45"/>
        <v>430.1526458292301</v>
      </c>
      <c r="BJ52" s="144">
        <f t="shared" si="45"/>
        <v>373.36032317084539</v>
      </c>
      <c r="BK52" s="144">
        <f t="shared" si="45"/>
        <v>316.5680005124608</v>
      </c>
      <c r="BL52" s="144">
        <f t="shared" si="45"/>
        <v>259.77567785407621</v>
      </c>
      <c r="BM52" s="144">
        <f t="shared" si="45"/>
        <v>202.98335519569156</v>
      </c>
      <c r="BN52" s="144">
        <f t="shared" si="45"/>
        <v>1605.3705847986719</v>
      </c>
      <c r="BO52" s="144">
        <f t="shared" si="45"/>
        <v>1514.7265364586444</v>
      </c>
      <c r="BP52" s="144">
        <f t="shared" si="45"/>
        <v>1424.0824881186172</v>
      </c>
      <c r="BQ52" s="144">
        <f t="shared" si="45"/>
        <v>1333.4384397785898</v>
      </c>
      <c r="BR52" s="144">
        <f t="shared" si="45"/>
        <v>1242.7943914385623</v>
      </c>
      <c r="BS52" s="144">
        <f t="shared" si="45"/>
        <v>2205.3740038393603</v>
      </c>
      <c r="BT52" s="144">
        <f t="shared" si="45"/>
        <v>3205.6826633412088</v>
      </c>
      <c r="BU52" s="144">
        <f t="shared" si="45"/>
        <v>3058.6365278058038</v>
      </c>
      <c r="BV52" s="144">
        <f t="shared" si="45"/>
        <v>2911.5903922703992</v>
      </c>
      <c r="BW52" s="144">
        <f t="shared" ref="BW52:CG52" si="46">(SUM(BW25,BW30,BW35,BW40,BW45)+SUM(BW26,BW31,BW36,BW41,BW46))/2</f>
        <v>2764.5442567349942</v>
      </c>
      <c r="BX52" s="144">
        <f t="shared" si="46"/>
        <v>2617.4981211995896</v>
      </c>
      <c r="BY52" s="144">
        <f t="shared" si="46"/>
        <v>2470.4519856641846</v>
      </c>
      <c r="BZ52" s="144">
        <f t="shared" si="46"/>
        <v>2323.40585012878</v>
      </c>
      <c r="CA52" s="144">
        <f t="shared" si="46"/>
        <v>2176.359714593375</v>
      </c>
      <c r="CB52" s="144">
        <f t="shared" si="46"/>
        <v>2029.3135790579704</v>
      </c>
      <c r="CC52" s="144">
        <f t="shared" si="46"/>
        <v>1882.2674435225656</v>
      </c>
      <c r="CD52" s="144">
        <f t="shared" si="46"/>
        <v>1735.2213079871608</v>
      </c>
      <c r="CE52" s="144">
        <f t="shared" si="46"/>
        <v>1588.1751724517558</v>
      </c>
      <c r="CF52" s="144">
        <f t="shared" si="46"/>
        <v>1441.1290369163512</v>
      </c>
      <c r="CG52" s="144">
        <f t="shared" si="46"/>
        <v>1294.0829013809462</v>
      </c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  <row r="53" spans="1:115" s="2" customFormat="1" ht="15">
      <c r="A53" s="9" t="s">
        <v>99</v>
      </c>
      <c r="J53" s="16"/>
      <c r="K53" s="145">
        <f t="shared" ref="K53:BV53" si="47">K52*$C$12</f>
        <v>0</v>
      </c>
      <c r="L53" s="145">
        <f t="shared" si="47"/>
        <v>0</v>
      </c>
      <c r="M53" s="145">
        <f t="shared" si="47"/>
        <v>0</v>
      </c>
      <c r="N53" s="145">
        <f t="shared" si="47"/>
        <v>0</v>
      </c>
      <c r="O53" s="145">
        <f t="shared" si="47"/>
        <v>0</v>
      </c>
      <c r="P53" s="145">
        <f>P52*$C$12</f>
        <v>0</v>
      </c>
      <c r="Q53" s="145">
        <f t="shared" si="47"/>
        <v>0</v>
      </c>
      <c r="R53" s="145">
        <f t="shared" si="47"/>
        <v>0</v>
      </c>
      <c r="S53" s="145">
        <f t="shared" si="47"/>
        <v>0</v>
      </c>
      <c r="T53" s="145">
        <f t="shared" si="47"/>
        <v>0</v>
      </c>
      <c r="U53" s="145">
        <f t="shared" si="47"/>
        <v>0</v>
      </c>
      <c r="V53" s="145">
        <f t="shared" si="47"/>
        <v>0</v>
      </c>
      <c r="W53" s="145">
        <f t="shared" si="47"/>
        <v>0</v>
      </c>
      <c r="X53" s="145">
        <f t="shared" si="47"/>
        <v>0</v>
      </c>
      <c r="Y53" s="145">
        <f t="shared" si="47"/>
        <v>0</v>
      </c>
      <c r="Z53" s="145">
        <f t="shared" si="47"/>
        <v>0</v>
      </c>
      <c r="AA53" s="145">
        <f t="shared" si="47"/>
        <v>0</v>
      </c>
      <c r="AB53" s="145">
        <f t="shared" si="47"/>
        <v>0</v>
      </c>
      <c r="AC53" s="145">
        <f t="shared" si="47"/>
        <v>0</v>
      </c>
      <c r="AD53" s="145">
        <f t="shared" si="47"/>
        <v>0</v>
      </c>
      <c r="AE53" s="145">
        <f t="shared" si="47"/>
        <v>0</v>
      </c>
      <c r="AF53" s="145">
        <f t="shared" si="47"/>
        <v>0</v>
      </c>
      <c r="AG53" s="145">
        <f t="shared" si="47"/>
        <v>0</v>
      </c>
      <c r="AH53" s="145">
        <f t="shared" si="47"/>
        <v>0</v>
      </c>
      <c r="AI53" s="145">
        <f t="shared" si="47"/>
        <v>0</v>
      </c>
      <c r="AJ53" s="145">
        <f t="shared" si="47"/>
        <v>0</v>
      </c>
      <c r="AK53" s="145">
        <f t="shared" si="47"/>
        <v>0</v>
      </c>
      <c r="AL53" s="145">
        <f t="shared" si="47"/>
        <v>0</v>
      </c>
      <c r="AM53" s="145">
        <f t="shared" si="47"/>
        <v>0</v>
      </c>
      <c r="AN53" s="145">
        <f t="shared" si="47"/>
        <v>0</v>
      </c>
      <c r="AO53" s="145">
        <f t="shared" si="47"/>
        <v>0</v>
      </c>
      <c r="AP53" s="145">
        <f t="shared" si="47"/>
        <v>0</v>
      </c>
      <c r="AQ53" s="145">
        <f t="shared" si="47"/>
        <v>0</v>
      </c>
      <c r="AR53" s="145">
        <f t="shared" si="47"/>
        <v>0</v>
      </c>
      <c r="AS53" s="145">
        <f t="shared" si="47"/>
        <v>0</v>
      </c>
      <c r="AT53" s="145">
        <f t="shared" si="47"/>
        <v>0</v>
      </c>
      <c r="AU53" s="145">
        <f t="shared" si="47"/>
        <v>0</v>
      </c>
      <c r="AV53" s="145">
        <f t="shared" si="47"/>
        <v>0</v>
      </c>
      <c r="AW53" s="145">
        <f t="shared" si="47"/>
        <v>0</v>
      </c>
      <c r="AX53" s="145">
        <f t="shared" si="47"/>
        <v>0</v>
      </c>
      <c r="AY53" s="145">
        <f t="shared" si="47"/>
        <v>0</v>
      </c>
      <c r="AZ53" s="145">
        <f t="shared" si="47"/>
        <v>0</v>
      </c>
      <c r="BA53" s="145">
        <f t="shared" si="47"/>
        <v>0</v>
      </c>
      <c r="BB53" s="145">
        <f t="shared" si="47"/>
        <v>0</v>
      </c>
      <c r="BC53" s="145">
        <f t="shared" si="47"/>
        <v>0</v>
      </c>
      <c r="BD53" s="145">
        <f t="shared" si="47"/>
        <v>0</v>
      </c>
      <c r="BE53" s="145">
        <f t="shared" si="47"/>
        <v>0</v>
      </c>
      <c r="BF53" s="145">
        <f t="shared" si="47"/>
        <v>0</v>
      </c>
      <c r="BG53" s="145">
        <f t="shared" si="47"/>
        <v>0</v>
      </c>
      <c r="BH53" s="145">
        <f t="shared" si="47"/>
        <v>0</v>
      </c>
      <c r="BI53" s="145">
        <f t="shared" si="47"/>
        <v>0</v>
      </c>
      <c r="BJ53" s="145">
        <f t="shared" si="47"/>
        <v>0</v>
      </c>
      <c r="BK53" s="145">
        <f t="shared" si="47"/>
        <v>0</v>
      </c>
      <c r="BL53" s="145">
        <f t="shared" si="47"/>
        <v>0</v>
      </c>
      <c r="BM53" s="145">
        <f t="shared" si="47"/>
        <v>0</v>
      </c>
      <c r="BN53" s="145">
        <f t="shared" si="47"/>
        <v>0</v>
      </c>
      <c r="BO53" s="145">
        <f t="shared" si="47"/>
        <v>0</v>
      </c>
      <c r="BP53" s="145">
        <f t="shared" si="47"/>
        <v>0</v>
      </c>
      <c r="BQ53" s="145">
        <f t="shared" si="47"/>
        <v>0</v>
      </c>
      <c r="BR53" s="145">
        <f t="shared" si="47"/>
        <v>0</v>
      </c>
      <c r="BS53" s="145">
        <f t="shared" si="47"/>
        <v>0</v>
      </c>
      <c r="BT53" s="145">
        <f t="shared" si="47"/>
        <v>0</v>
      </c>
      <c r="BU53" s="145">
        <f t="shared" si="47"/>
        <v>0</v>
      </c>
      <c r="BV53" s="145">
        <f t="shared" si="47"/>
        <v>0</v>
      </c>
      <c r="BW53" s="145">
        <f t="shared" ref="BW53:CG53" si="48">BW52*$C$12</f>
        <v>0</v>
      </c>
      <c r="BX53" s="145">
        <f t="shared" si="48"/>
        <v>0</v>
      </c>
      <c r="BY53" s="145">
        <f t="shared" si="48"/>
        <v>0</v>
      </c>
      <c r="BZ53" s="145">
        <f t="shared" si="48"/>
        <v>0</v>
      </c>
      <c r="CA53" s="145">
        <f t="shared" si="48"/>
        <v>0</v>
      </c>
      <c r="CB53" s="145">
        <f t="shared" si="48"/>
        <v>0</v>
      </c>
      <c r="CC53" s="145">
        <f t="shared" si="48"/>
        <v>0</v>
      </c>
      <c r="CD53" s="145">
        <f t="shared" si="48"/>
        <v>0</v>
      </c>
      <c r="CE53" s="145">
        <f t="shared" si="48"/>
        <v>0</v>
      </c>
      <c r="CF53" s="145">
        <f t="shared" si="48"/>
        <v>0</v>
      </c>
      <c r="CG53" s="145">
        <f t="shared" si="48"/>
        <v>0</v>
      </c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</row>
    <row r="54" spans="1:115" s="2" customFormat="1" ht="15">
      <c r="A54" s="9" t="s">
        <v>100</v>
      </c>
      <c r="J54" s="16"/>
      <c r="K54" s="145">
        <f t="shared" ref="K54:BV54" si="49">K52*$C$11</f>
        <v>0</v>
      </c>
      <c r="L54" s="145">
        <f t="shared" si="49"/>
        <v>0</v>
      </c>
      <c r="M54" s="145">
        <f t="shared" si="49"/>
        <v>0</v>
      </c>
      <c r="N54" s="145">
        <f t="shared" si="49"/>
        <v>0</v>
      </c>
      <c r="O54" s="145">
        <f t="shared" si="49"/>
        <v>0</v>
      </c>
      <c r="P54" s="145">
        <f>P52*$C$11</f>
        <v>574.2574264537368</v>
      </c>
      <c r="Q54" s="145">
        <f t="shared" si="49"/>
        <v>550.8183478229721</v>
      </c>
      <c r="R54" s="145">
        <f t="shared" si="49"/>
        <v>527.37926919220718</v>
      </c>
      <c r="S54" s="145">
        <f t="shared" si="49"/>
        <v>503.94019056144248</v>
      </c>
      <c r="T54" s="145">
        <f t="shared" si="49"/>
        <v>842.39625947068339</v>
      </c>
      <c r="U54" s="145">
        <f t="shared" si="49"/>
        <v>1206.2843226608888</v>
      </c>
      <c r="V54" s="145">
        <f t="shared" si="49"/>
        <v>1579.4695997403546</v>
      </c>
      <c r="W54" s="145">
        <f t="shared" si="49"/>
        <v>1507.38557071949</v>
      </c>
      <c r="X54" s="145">
        <f t="shared" si="49"/>
        <v>1435.3015416986254</v>
      </c>
      <c r="Y54" s="145">
        <f t="shared" si="49"/>
        <v>1363.2175126777611</v>
      </c>
      <c r="Z54" s="145">
        <f t="shared" si="49"/>
        <v>1291.1334836568963</v>
      </c>
      <c r="AA54" s="145">
        <f t="shared" si="49"/>
        <v>1219.0494546360319</v>
      </c>
      <c r="AB54" s="145">
        <f t="shared" si="49"/>
        <v>1146.9654256151675</v>
      </c>
      <c r="AC54" s="145">
        <f t="shared" si="49"/>
        <v>1074.8813965943027</v>
      </c>
      <c r="AD54" s="145">
        <f t="shared" si="49"/>
        <v>1002.7973675734384</v>
      </c>
      <c r="AE54" s="145">
        <f t="shared" si="49"/>
        <v>930.71333855257376</v>
      </c>
      <c r="AF54" s="145">
        <f t="shared" si="49"/>
        <v>858.6293095317094</v>
      </c>
      <c r="AG54" s="145">
        <f t="shared" si="49"/>
        <v>786.5452805108448</v>
      </c>
      <c r="AH54" s="145">
        <f t="shared" si="49"/>
        <v>714.46125148998033</v>
      </c>
      <c r="AI54" s="145">
        <f t="shared" si="49"/>
        <v>642.37722246911585</v>
      </c>
      <c r="AJ54" s="145">
        <f t="shared" si="49"/>
        <v>570.29319344825126</v>
      </c>
      <c r="AK54" s="145">
        <f t="shared" si="49"/>
        <v>498.20916442738678</v>
      </c>
      <c r="AL54" s="145">
        <f t="shared" si="49"/>
        <v>426.12513540652219</v>
      </c>
      <c r="AM54" s="145">
        <f t="shared" si="49"/>
        <v>354.04110638565771</v>
      </c>
      <c r="AN54" s="145">
        <f t="shared" si="49"/>
        <v>281.95707736479324</v>
      </c>
      <c r="AO54" s="145">
        <f t="shared" si="49"/>
        <v>838.8086152592083</v>
      </c>
      <c r="AP54" s="145">
        <f t="shared" si="49"/>
        <v>764.97117394666373</v>
      </c>
      <c r="AQ54" s="145">
        <f t="shared" si="49"/>
        <v>691.13373263411927</v>
      </c>
      <c r="AR54" s="145">
        <f t="shared" si="49"/>
        <v>617.2962913215747</v>
      </c>
      <c r="AS54" s="145">
        <f t="shared" si="49"/>
        <v>550.84446526494855</v>
      </c>
      <c r="AT54" s="145">
        <f t="shared" si="49"/>
        <v>867.77335914945445</v>
      </c>
      <c r="AU54" s="145">
        <f t="shared" si="49"/>
        <v>1225.2451630466144</v>
      </c>
      <c r="AV54" s="145">
        <f t="shared" si="49"/>
        <v>1168.45284038823</v>
      </c>
      <c r="AW54" s="145">
        <f t="shared" si="49"/>
        <v>1111.6605177298452</v>
      </c>
      <c r="AX54" s="145">
        <f t="shared" si="49"/>
        <v>1054.8681950714608</v>
      </c>
      <c r="AY54" s="145">
        <f t="shared" si="49"/>
        <v>998.07587241307613</v>
      </c>
      <c r="AZ54" s="145">
        <f t="shared" si="49"/>
        <v>941.28354975469153</v>
      </c>
      <c r="BA54" s="145">
        <f t="shared" si="49"/>
        <v>884.49122709630694</v>
      </c>
      <c r="BB54" s="145">
        <f t="shared" si="49"/>
        <v>827.69890443792235</v>
      </c>
      <c r="BC54" s="145">
        <f t="shared" si="49"/>
        <v>770.90658177953776</v>
      </c>
      <c r="BD54" s="145">
        <f t="shared" si="49"/>
        <v>714.11425912115317</v>
      </c>
      <c r="BE54" s="145">
        <f t="shared" si="49"/>
        <v>657.32193646276858</v>
      </c>
      <c r="BF54" s="145">
        <f t="shared" si="49"/>
        <v>600.52961380438387</v>
      </c>
      <c r="BG54" s="145">
        <f t="shared" si="49"/>
        <v>543.73729114599928</v>
      </c>
      <c r="BH54" s="145">
        <f t="shared" si="49"/>
        <v>486.94496848761469</v>
      </c>
      <c r="BI54" s="145">
        <f t="shared" si="49"/>
        <v>430.1526458292301</v>
      </c>
      <c r="BJ54" s="145">
        <f t="shared" si="49"/>
        <v>373.36032317084539</v>
      </c>
      <c r="BK54" s="145">
        <f t="shared" si="49"/>
        <v>316.5680005124608</v>
      </c>
      <c r="BL54" s="145">
        <f t="shared" si="49"/>
        <v>259.77567785407621</v>
      </c>
      <c r="BM54" s="145">
        <f t="shared" si="49"/>
        <v>202.98335519569156</v>
      </c>
      <c r="BN54" s="145">
        <f t="shared" si="49"/>
        <v>1605.3705847986719</v>
      </c>
      <c r="BO54" s="145">
        <f t="shared" si="49"/>
        <v>1514.7265364586444</v>
      </c>
      <c r="BP54" s="145">
        <f t="shared" si="49"/>
        <v>1424.0824881186172</v>
      </c>
      <c r="BQ54" s="145">
        <f t="shared" si="49"/>
        <v>1333.4384397785898</v>
      </c>
      <c r="BR54" s="145">
        <f t="shared" si="49"/>
        <v>1242.7943914385623</v>
      </c>
      <c r="BS54" s="145">
        <f t="shared" si="49"/>
        <v>2205.3740038393603</v>
      </c>
      <c r="BT54" s="145">
        <f t="shared" si="49"/>
        <v>3205.6826633412088</v>
      </c>
      <c r="BU54" s="145">
        <f t="shared" si="49"/>
        <v>3058.6365278058038</v>
      </c>
      <c r="BV54" s="145">
        <f t="shared" si="49"/>
        <v>2911.5903922703992</v>
      </c>
      <c r="BW54" s="145">
        <f t="shared" ref="BW54:CG54" si="50">BW52*$C$11</f>
        <v>2764.5442567349942</v>
      </c>
      <c r="BX54" s="145">
        <f t="shared" si="50"/>
        <v>2617.4981211995896</v>
      </c>
      <c r="BY54" s="145">
        <f t="shared" si="50"/>
        <v>2470.4519856641846</v>
      </c>
      <c r="BZ54" s="145">
        <f t="shared" si="50"/>
        <v>2323.40585012878</v>
      </c>
      <c r="CA54" s="145">
        <f t="shared" si="50"/>
        <v>2176.359714593375</v>
      </c>
      <c r="CB54" s="145">
        <f t="shared" si="50"/>
        <v>2029.3135790579704</v>
      </c>
      <c r="CC54" s="145">
        <f t="shared" si="50"/>
        <v>1882.2674435225656</v>
      </c>
      <c r="CD54" s="145">
        <f t="shared" si="50"/>
        <v>1735.2213079871608</v>
      </c>
      <c r="CE54" s="145">
        <f t="shared" si="50"/>
        <v>1588.1751724517558</v>
      </c>
      <c r="CF54" s="145">
        <f t="shared" si="50"/>
        <v>1441.1290369163512</v>
      </c>
      <c r="CG54" s="145">
        <f t="shared" si="50"/>
        <v>1294.0829013809462</v>
      </c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</row>
    <row r="55" spans="1:115" s="2" customFormat="1"/>
    <row r="56" spans="1:115" s="26" customFormat="1">
      <c r="A56" s="25" t="s">
        <v>101</v>
      </c>
    </row>
    <row r="57" spans="1:115">
      <c r="A57" s="53" t="s">
        <v>102</v>
      </c>
      <c r="K57" s="38">
        <f>K50</f>
        <v>0</v>
      </c>
      <c r="L57" s="38">
        <f t="shared" ref="L57:BW57" si="51">L50</f>
        <v>0</v>
      </c>
      <c r="M57" s="38">
        <f t="shared" si="51"/>
        <v>0</v>
      </c>
      <c r="N57" s="38">
        <f t="shared" si="51"/>
        <v>0</v>
      </c>
      <c r="O57" s="38">
        <f t="shared" si="51"/>
        <v>0</v>
      </c>
      <c r="P57" s="38">
        <f t="shared" si="51"/>
        <v>23.439078630764769</v>
      </c>
      <c r="Q57" s="38">
        <f t="shared" si="51"/>
        <v>23.439078630764769</v>
      </c>
      <c r="R57" s="38">
        <f t="shared" si="51"/>
        <v>23.439078630764769</v>
      </c>
      <c r="S57" s="38">
        <f t="shared" si="51"/>
        <v>23.439078630764769</v>
      </c>
      <c r="T57" s="27">
        <f t="shared" si="51"/>
        <v>38.210309142601737</v>
      </c>
      <c r="U57" s="27">
        <f t="shared" si="51"/>
        <v>54.622487605165304</v>
      </c>
      <c r="V57" s="27">
        <f t="shared" si="51"/>
        <v>72.08402902086452</v>
      </c>
      <c r="W57" s="27">
        <f t="shared" si="51"/>
        <v>72.08402902086452</v>
      </c>
      <c r="X57" s="27">
        <f t="shared" si="51"/>
        <v>72.08402902086452</v>
      </c>
      <c r="Y57" s="27">
        <f t="shared" si="51"/>
        <v>72.08402902086452</v>
      </c>
      <c r="Z57" s="27">
        <f t="shared" si="51"/>
        <v>72.08402902086452</v>
      </c>
      <c r="AA57" s="27">
        <f t="shared" si="51"/>
        <v>72.08402902086452</v>
      </c>
      <c r="AB57" s="27">
        <f t="shared" si="51"/>
        <v>72.08402902086452</v>
      </c>
      <c r="AC57" s="27">
        <f t="shared" si="51"/>
        <v>72.08402902086452</v>
      </c>
      <c r="AD57" s="27">
        <f t="shared" si="51"/>
        <v>72.08402902086452</v>
      </c>
      <c r="AE57" s="27">
        <f t="shared" si="51"/>
        <v>72.08402902086452</v>
      </c>
      <c r="AF57" s="27">
        <f t="shared" si="51"/>
        <v>72.08402902086452</v>
      </c>
      <c r="AG57" s="27">
        <f t="shared" si="51"/>
        <v>72.08402902086452</v>
      </c>
      <c r="AH57" s="27">
        <f t="shared" si="51"/>
        <v>72.08402902086452</v>
      </c>
      <c r="AI57" s="27">
        <f t="shared" si="51"/>
        <v>72.08402902086452</v>
      </c>
      <c r="AJ57" s="27">
        <f t="shared" si="51"/>
        <v>72.08402902086452</v>
      </c>
      <c r="AK57" s="27">
        <f t="shared" si="51"/>
        <v>72.08402902086452</v>
      </c>
      <c r="AL57" s="27">
        <f t="shared" si="51"/>
        <v>72.08402902086452</v>
      </c>
      <c r="AM57" s="27">
        <f t="shared" si="51"/>
        <v>72.08402902086452</v>
      </c>
      <c r="AN57" s="27">
        <f t="shared" si="51"/>
        <v>72.08402902086452</v>
      </c>
      <c r="AO57" s="27">
        <f t="shared" si="51"/>
        <v>73.837441312544541</v>
      </c>
      <c r="AP57" s="27">
        <f t="shared" si="51"/>
        <v>73.837441312544541</v>
      </c>
      <c r="AQ57" s="27">
        <f t="shared" si="51"/>
        <v>73.837441312544541</v>
      </c>
      <c r="AR57" s="27">
        <f t="shared" si="51"/>
        <v>73.837441312544541</v>
      </c>
      <c r="AS57" s="27">
        <f t="shared" si="51"/>
        <v>59.06621080070758</v>
      </c>
      <c r="AT57" s="27">
        <f t="shared" si="51"/>
        <v>57.665828887284071</v>
      </c>
      <c r="AU57" s="27">
        <f t="shared" si="51"/>
        <v>56.792322658384627</v>
      </c>
      <c r="AV57" s="27">
        <f t="shared" si="51"/>
        <v>56.792322658384627</v>
      </c>
      <c r="AW57" s="27">
        <f t="shared" si="51"/>
        <v>56.792322658384627</v>
      </c>
      <c r="AX57" s="27">
        <f t="shared" si="51"/>
        <v>56.792322658384627</v>
      </c>
      <c r="AY57" s="27">
        <f t="shared" si="51"/>
        <v>56.792322658384627</v>
      </c>
      <c r="AZ57" s="27">
        <f t="shared" si="51"/>
        <v>56.792322658384627</v>
      </c>
      <c r="BA57" s="27">
        <f t="shared" si="51"/>
        <v>56.792322658384627</v>
      </c>
      <c r="BB57" s="27">
        <f t="shared" si="51"/>
        <v>56.792322658384627</v>
      </c>
      <c r="BC57" s="27">
        <f t="shared" si="51"/>
        <v>56.792322658384627</v>
      </c>
      <c r="BD57" s="27">
        <f t="shared" si="51"/>
        <v>56.792322658384627</v>
      </c>
      <c r="BE57" s="27">
        <f t="shared" si="51"/>
        <v>56.792322658384627</v>
      </c>
      <c r="BF57" s="27">
        <f t="shared" si="51"/>
        <v>56.792322658384627</v>
      </c>
      <c r="BG57" s="27">
        <f t="shared" si="51"/>
        <v>56.792322658384627</v>
      </c>
      <c r="BH57" s="27">
        <f t="shared" si="51"/>
        <v>56.792322658384627</v>
      </c>
      <c r="BI57" s="27">
        <f t="shared" si="51"/>
        <v>56.792322658384627</v>
      </c>
      <c r="BJ57" s="27">
        <f t="shared" si="51"/>
        <v>56.792322658384627</v>
      </c>
      <c r="BK57" s="27">
        <f t="shared" si="51"/>
        <v>56.792322658384627</v>
      </c>
      <c r="BL57" s="27">
        <f t="shared" si="51"/>
        <v>56.792322658384627</v>
      </c>
      <c r="BM57" s="27">
        <f t="shared" si="51"/>
        <v>56.792322658384627</v>
      </c>
      <c r="BN57" s="27">
        <f t="shared" si="51"/>
        <v>90.644048340027297</v>
      </c>
      <c r="BO57" s="27">
        <f t="shared" si="51"/>
        <v>90.644048340027297</v>
      </c>
      <c r="BP57" s="27">
        <f t="shared" si="51"/>
        <v>90.644048340027297</v>
      </c>
      <c r="BQ57" s="27">
        <f t="shared" si="51"/>
        <v>90.644048340027297</v>
      </c>
      <c r="BR57" s="27">
        <f t="shared" si="51"/>
        <v>90.644048340027297</v>
      </c>
      <c r="BS57" s="27">
        <f t="shared" si="51"/>
        <v>118.31460944257111</v>
      </c>
      <c r="BT57" s="27">
        <f t="shared" si="51"/>
        <v>147.0461355354048</v>
      </c>
      <c r="BU57" s="27">
        <f t="shared" si="51"/>
        <v>147.0461355354048</v>
      </c>
      <c r="BV57" s="27">
        <f t="shared" si="51"/>
        <v>147.0461355354048</v>
      </c>
      <c r="BW57" s="27">
        <f t="shared" si="51"/>
        <v>147.0461355354048</v>
      </c>
      <c r="BX57" s="27">
        <f t="shared" ref="BX57:CB57" si="52">BX50</f>
        <v>147.0461355354048</v>
      </c>
      <c r="BY57" s="27">
        <f t="shared" si="52"/>
        <v>147.0461355354048</v>
      </c>
      <c r="BZ57" s="27">
        <f t="shared" si="52"/>
        <v>147.0461355354048</v>
      </c>
      <c r="CA57" s="27">
        <f t="shared" si="52"/>
        <v>147.0461355354048</v>
      </c>
      <c r="CB57" s="27">
        <f t="shared" si="52"/>
        <v>147.0461355354048</v>
      </c>
      <c r="CC57" s="27">
        <f>CC50</f>
        <v>147.0461355354048</v>
      </c>
      <c r="CD57" s="27">
        <f>CD50</f>
        <v>147.0461355354048</v>
      </c>
      <c r="CE57" s="27">
        <f>CE50</f>
        <v>147.0461355354048</v>
      </c>
      <c r="CF57" s="27">
        <f>CF50</f>
        <v>147.0461355354048</v>
      </c>
      <c r="CG57" s="27">
        <f>CG50</f>
        <v>147.0461355354048</v>
      </c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>
      <c r="A58" s="53" t="s">
        <v>103</v>
      </c>
      <c r="K58" s="38">
        <f t="shared" ref="K58:BV58" si="53">K53*$B$12</f>
        <v>0</v>
      </c>
      <c r="L58" s="38">
        <f t="shared" si="53"/>
        <v>0</v>
      </c>
      <c r="M58" s="38">
        <f t="shared" si="53"/>
        <v>0</v>
      </c>
      <c r="N58" s="38">
        <f t="shared" si="53"/>
        <v>0</v>
      </c>
      <c r="O58" s="38">
        <f t="shared" si="53"/>
        <v>0</v>
      </c>
      <c r="P58" s="38">
        <f t="shared" si="53"/>
        <v>0</v>
      </c>
      <c r="Q58" s="38">
        <f t="shared" si="53"/>
        <v>0</v>
      </c>
      <c r="R58" s="38">
        <f t="shared" si="53"/>
        <v>0</v>
      </c>
      <c r="S58" s="38">
        <f t="shared" si="53"/>
        <v>0</v>
      </c>
      <c r="T58" s="27">
        <f t="shared" si="53"/>
        <v>0</v>
      </c>
      <c r="U58" s="27">
        <f t="shared" si="53"/>
        <v>0</v>
      </c>
      <c r="V58" s="27">
        <f t="shared" si="53"/>
        <v>0</v>
      </c>
      <c r="W58" s="27">
        <f t="shared" si="53"/>
        <v>0</v>
      </c>
      <c r="X58" s="27">
        <f t="shared" si="53"/>
        <v>0</v>
      </c>
      <c r="Y58" s="27">
        <f t="shared" si="53"/>
        <v>0</v>
      </c>
      <c r="Z58" s="27">
        <f t="shared" si="53"/>
        <v>0</v>
      </c>
      <c r="AA58" s="27">
        <f t="shared" si="53"/>
        <v>0</v>
      </c>
      <c r="AB58" s="27">
        <f t="shared" si="53"/>
        <v>0</v>
      </c>
      <c r="AC58" s="27">
        <f t="shared" si="53"/>
        <v>0</v>
      </c>
      <c r="AD58" s="27">
        <f t="shared" si="53"/>
        <v>0</v>
      </c>
      <c r="AE58" s="27">
        <f t="shared" si="53"/>
        <v>0</v>
      </c>
      <c r="AF58" s="27">
        <f t="shared" si="53"/>
        <v>0</v>
      </c>
      <c r="AG58" s="27">
        <f t="shared" si="53"/>
        <v>0</v>
      </c>
      <c r="AH58" s="27">
        <f t="shared" si="53"/>
        <v>0</v>
      </c>
      <c r="AI58" s="27">
        <f t="shared" si="53"/>
        <v>0</v>
      </c>
      <c r="AJ58" s="27">
        <f t="shared" si="53"/>
        <v>0</v>
      </c>
      <c r="AK58" s="27">
        <f t="shared" si="53"/>
        <v>0</v>
      </c>
      <c r="AL58" s="27">
        <f t="shared" si="53"/>
        <v>0</v>
      </c>
      <c r="AM58" s="27">
        <f t="shared" si="53"/>
        <v>0</v>
      </c>
      <c r="AN58" s="27">
        <f t="shared" si="53"/>
        <v>0</v>
      </c>
      <c r="AO58" s="27">
        <f t="shared" si="53"/>
        <v>0</v>
      </c>
      <c r="AP58" s="27">
        <f t="shared" si="53"/>
        <v>0</v>
      </c>
      <c r="AQ58" s="27">
        <f t="shared" si="53"/>
        <v>0</v>
      </c>
      <c r="AR58" s="27">
        <f t="shared" si="53"/>
        <v>0</v>
      </c>
      <c r="AS58" s="27">
        <f t="shared" si="53"/>
        <v>0</v>
      </c>
      <c r="AT58" s="27">
        <f t="shared" si="53"/>
        <v>0</v>
      </c>
      <c r="AU58" s="27">
        <f t="shared" si="53"/>
        <v>0</v>
      </c>
      <c r="AV58" s="27">
        <f t="shared" si="53"/>
        <v>0</v>
      </c>
      <c r="AW58" s="27">
        <f t="shared" si="53"/>
        <v>0</v>
      </c>
      <c r="AX58" s="27">
        <f t="shared" si="53"/>
        <v>0</v>
      </c>
      <c r="AY58" s="27">
        <f t="shared" si="53"/>
        <v>0</v>
      </c>
      <c r="AZ58" s="27">
        <f t="shared" si="53"/>
        <v>0</v>
      </c>
      <c r="BA58" s="27">
        <f t="shared" si="53"/>
        <v>0</v>
      </c>
      <c r="BB58" s="27">
        <f t="shared" si="53"/>
        <v>0</v>
      </c>
      <c r="BC58" s="27">
        <f t="shared" si="53"/>
        <v>0</v>
      </c>
      <c r="BD58" s="27">
        <f t="shared" si="53"/>
        <v>0</v>
      </c>
      <c r="BE58" s="27">
        <f t="shared" si="53"/>
        <v>0</v>
      </c>
      <c r="BF58" s="27">
        <f t="shared" si="53"/>
        <v>0</v>
      </c>
      <c r="BG58" s="27">
        <f t="shared" si="53"/>
        <v>0</v>
      </c>
      <c r="BH58" s="27">
        <f t="shared" si="53"/>
        <v>0</v>
      </c>
      <c r="BI58" s="27">
        <f t="shared" si="53"/>
        <v>0</v>
      </c>
      <c r="BJ58" s="27">
        <f t="shared" si="53"/>
        <v>0</v>
      </c>
      <c r="BK58" s="27">
        <f t="shared" si="53"/>
        <v>0</v>
      </c>
      <c r="BL58" s="27">
        <f t="shared" si="53"/>
        <v>0</v>
      </c>
      <c r="BM58" s="27">
        <f t="shared" si="53"/>
        <v>0</v>
      </c>
      <c r="BN58" s="27">
        <f t="shared" si="53"/>
        <v>0</v>
      </c>
      <c r="BO58" s="27">
        <f t="shared" si="53"/>
        <v>0</v>
      </c>
      <c r="BP58" s="27">
        <f t="shared" si="53"/>
        <v>0</v>
      </c>
      <c r="BQ58" s="27">
        <f t="shared" si="53"/>
        <v>0</v>
      </c>
      <c r="BR58" s="27">
        <f t="shared" si="53"/>
        <v>0</v>
      </c>
      <c r="BS58" s="27">
        <f t="shared" si="53"/>
        <v>0</v>
      </c>
      <c r="BT58" s="27">
        <f t="shared" si="53"/>
        <v>0</v>
      </c>
      <c r="BU58" s="27">
        <f t="shared" si="53"/>
        <v>0</v>
      </c>
      <c r="BV58" s="27">
        <f t="shared" si="53"/>
        <v>0</v>
      </c>
      <c r="BW58" s="27">
        <f t="shared" ref="BW58:CG58" si="54">BW53*$B$12</f>
        <v>0</v>
      </c>
      <c r="BX58" s="27">
        <f t="shared" si="54"/>
        <v>0</v>
      </c>
      <c r="BY58" s="27">
        <f t="shared" si="54"/>
        <v>0</v>
      </c>
      <c r="BZ58" s="27">
        <f t="shared" si="54"/>
        <v>0</v>
      </c>
      <c r="CA58" s="27">
        <f t="shared" si="54"/>
        <v>0</v>
      </c>
      <c r="CB58" s="27">
        <f t="shared" si="54"/>
        <v>0</v>
      </c>
      <c r="CC58" s="27">
        <f t="shared" si="54"/>
        <v>0</v>
      </c>
      <c r="CD58" s="27">
        <f t="shared" si="54"/>
        <v>0</v>
      </c>
      <c r="CE58" s="27">
        <f t="shared" si="54"/>
        <v>0</v>
      </c>
      <c r="CF58" s="27">
        <f t="shared" si="54"/>
        <v>0</v>
      </c>
      <c r="CG58" s="27">
        <f t="shared" si="54"/>
        <v>0</v>
      </c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>
      <c r="A59" s="53" t="s">
        <v>104</v>
      </c>
      <c r="K59" s="38">
        <f t="shared" ref="K59:BV59" si="55">K54*$B$11</f>
        <v>0</v>
      </c>
      <c r="L59" s="38">
        <f t="shared" si="55"/>
        <v>0</v>
      </c>
      <c r="M59" s="38">
        <f t="shared" si="55"/>
        <v>0</v>
      </c>
      <c r="N59" s="38">
        <f t="shared" si="55"/>
        <v>0</v>
      </c>
      <c r="O59" s="38">
        <f t="shared" si="55"/>
        <v>0</v>
      </c>
      <c r="P59" s="38">
        <f>P54*$B$11</f>
        <v>36.752475293039154</v>
      </c>
      <c r="Q59" s="38">
        <f t="shared" si="55"/>
        <v>35.252374260670216</v>
      </c>
      <c r="R59" s="38">
        <f t="shared" si="55"/>
        <v>33.752273228301263</v>
      </c>
      <c r="S59" s="38">
        <f t="shared" si="55"/>
        <v>32.252172195932317</v>
      </c>
      <c r="T59" s="27">
        <f t="shared" si="55"/>
        <v>53.913360606123739</v>
      </c>
      <c r="U59" s="27">
        <f t="shared" si="55"/>
        <v>77.202196650296884</v>
      </c>
      <c r="V59" s="27">
        <f t="shared" si="55"/>
        <v>101.0860543833827</v>
      </c>
      <c r="W59" s="27">
        <f t="shared" si="55"/>
        <v>96.472676526047366</v>
      </c>
      <c r="X59" s="27">
        <f t="shared" si="55"/>
        <v>91.859298668712029</v>
      </c>
      <c r="Y59" s="27">
        <f t="shared" si="55"/>
        <v>87.245920811376706</v>
      </c>
      <c r="Z59" s="27">
        <f t="shared" si="55"/>
        <v>82.632542954041369</v>
      </c>
      <c r="AA59" s="27">
        <f t="shared" si="55"/>
        <v>78.019165096706047</v>
      </c>
      <c r="AB59" s="27">
        <f t="shared" si="55"/>
        <v>73.405787239370724</v>
      </c>
      <c r="AC59" s="27">
        <f t="shared" si="55"/>
        <v>68.792409382035373</v>
      </c>
      <c r="AD59" s="27">
        <f t="shared" si="55"/>
        <v>64.179031524700051</v>
      </c>
      <c r="AE59" s="27">
        <f t="shared" si="55"/>
        <v>59.565653667364721</v>
      </c>
      <c r="AF59" s="27">
        <f t="shared" si="55"/>
        <v>54.952275810029406</v>
      </c>
      <c r="AG59" s="27">
        <f t="shared" si="55"/>
        <v>50.338897952694069</v>
      </c>
      <c r="AH59" s="27">
        <f t="shared" si="55"/>
        <v>45.725520095358739</v>
      </c>
      <c r="AI59" s="27">
        <f t="shared" si="55"/>
        <v>41.112142238023416</v>
      </c>
      <c r="AJ59" s="27">
        <f t="shared" si="55"/>
        <v>36.49876438068808</v>
      </c>
      <c r="AK59" s="27">
        <f t="shared" si="55"/>
        <v>31.885386523352754</v>
      </c>
      <c r="AL59" s="27">
        <f t="shared" si="55"/>
        <v>27.27200866601742</v>
      </c>
      <c r="AM59" s="27">
        <f t="shared" si="55"/>
        <v>22.658630808682094</v>
      </c>
      <c r="AN59" s="27">
        <f t="shared" si="55"/>
        <v>18.045252951346768</v>
      </c>
      <c r="AO59" s="27">
        <f t="shared" si="55"/>
        <v>53.683751376589335</v>
      </c>
      <c r="AP59" s="27">
        <f t="shared" si="55"/>
        <v>48.958155132586477</v>
      </c>
      <c r="AQ59" s="27">
        <f t="shared" si="55"/>
        <v>44.232558888583632</v>
      </c>
      <c r="AR59" s="27">
        <f t="shared" si="55"/>
        <v>39.506962644580781</v>
      </c>
      <c r="AS59" s="27">
        <f t="shared" si="55"/>
        <v>35.254045776956708</v>
      </c>
      <c r="AT59" s="27">
        <f t="shared" si="55"/>
        <v>55.537494985565083</v>
      </c>
      <c r="AU59" s="27">
        <f t="shared" si="55"/>
        <v>78.415690434983318</v>
      </c>
      <c r="AV59" s="27">
        <f t="shared" si="55"/>
        <v>74.780981784846716</v>
      </c>
      <c r="AW59" s="27">
        <f t="shared" si="55"/>
        <v>71.1462731347101</v>
      </c>
      <c r="AX59" s="27">
        <f t="shared" si="55"/>
        <v>67.511564484573498</v>
      </c>
      <c r="AY59" s="27">
        <f t="shared" si="55"/>
        <v>63.876855834436874</v>
      </c>
      <c r="AZ59" s="27">
        <f t="shared" si="55"/>
        <v>60.242147184300258</v>
      </c>
      <c r="BA59" s="27">
        <f t="shared" si="55"/>
        <v>56.607438534163649</v>
      </c>
      <c r="BB59" s="27">
        <f t="shared" si="55"/>
        <v>52.972729884027032</v>
      </c>
      <c r="BC59" s="27">
        <f t="shared" si="55"/>
        <v>49.338021233890416</v>
      </c>
      <c r="BD59" s="27">
        <f t="shared" si="55"/>
        <v>45.703312583753807</v>
      </c>
      <c r="BE59" s="27">
        <f t="shared" si="55"/>
        <v>42.06860393361719</v>
      </c>
      <c r="BF59" s="27">
        <f t="shared" si="55"/>
        <v>38.433895283480567</v>
      </c>
      <c r="BG59" s="27">
        <f t="shared" si="55"/>
        <v>34.799186633343957</v>
      </c>
      <c r="BH59" s="27">
        <f t="shared" si="55"/>
        <v>31.164477983207341</v>
      </c>
      <c r="BI59" s="27">
        <f t="shared" si="55"/>
        <v>27.529769333070728</v>
      </c>
      <c r="BJ59" s="27">
        <f t="shared" si="55"/>
        <v>23.895060682934105</v>
      </c>
      <c r="BK59" s="27">
        <f t="shared" si="55"/>
        <v>20.260352032797492</v>
      </c>
      <c r="BL59" s="27">
        <f t="shared" si="55"/>
        <v>16.625643382660879</v>
      </c>
      <c r="BM59" s="27">
        <f t="shared" si="55"/>
        <v>12.990934732524259</v>
      </c>
      <c r="BN59" s="27">
        <f t="shared" si="55"/>
        <v>102.743717427115</v>
      </c>
      <c r="BO59" s="27">
        <f t="shared" si="55"/>
        <v>96.942498333353242</v>
      </c>
      <c r="BP59" s="27">
        <f t="shared" si="55"/>
        <v>91.141279239591498</v>
      </c>
      <c r="BQ59" s="27">
        <f t="shared" si="55"/>
        <v>85.340060145829753</v>
      </c>
      <c r="BR59" s="27">
        <f t="shared" si="55"/>
        <v>79.538841052067994</v>
      </c>
      <c r="BS59" s="27">
        <f t="shared" si="55"/>
        <v>141.14393624571906</v>
      </c>
      <c r="BT59" s="27">
        <f t="shared" si="55"/>
        <v>205.16369045383738</v>
      </c>
      <c r="BU59" s="27">
        <f t="shared" si="55"/>
        <v>195.75273777957145</v>
      </c>
      <c r="BV59" s="27">
        <f t="shared" si="55"/>
        <v>186.34178510530555</v>
      </c>
      <c r="BW59" s="27">
        <f t="shared" ref="BW59:CG59" si="56">BW54*$B$11</f>
        <v>176.93083243103962</v>
      </c>
      <c r="BX59" s="27">
        <f t="shared" si="56"/>
        <v>167.51987975677375</v>
      </c>
      <c r="BY59" s="27">
        <f t="shared" si="56"/>
        <v>158.10892708250782</v>
      </c>
      <c r="BZ59" s="27">
        <f t="shared" si="56"/>
        <v>148.69797440824192</v>
      </c>
      <c r="CA59" s="27">
        <f t="shared" si="56"/>
        <v>139.28702173397599</v>
      </c>
      <c r="CB59" s="27">
        <f t="shared" si="56"/>
        <v>129.87606905971012</v>
      </c>
      <c r="CC59" s="27">
        <f t="shared" si="56"/>
        <v>120.4651163854442</v>
      </c>
      <c r="CD59" s="27">
        <f t="shared" si="56"/>
        <v>111.05416371117829</v>
      </c>
      <c r="CE59" s="27">
        <f t="shared" si="56"/>
        <v>101.64321103691238</v>
      </c>
      <c r="CF59" s="27">
        <f t="shared" si="56"/>
        <v>92.232258362646476</v>
      </c>
      <c r="CG59" s="27">
        <f t="shared" si="56"/>
        <v>82.821305688380562</v>
      </c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s="29" customFormat="1" ht="15">
      <c r="A60" s="33" t="s">
        <v>105</v>
      </c>
      <c r="K60" s="39">
        <f t="shared" ref="K60:BV60" si="57">SUM(K57:K59)</f>
        <v>0</v>
      </c>
      <c r="L60" s="39">
        <f t="shared" si="57"/>
        <v>0</v>
      </c>
      <c r="M60" s="39">
        <f t="shared" si="57"/>
        <v>0</v>
      </c>
      <c r="N60" s="39">
        <f t="shared" si="57"/>
        <v>0</v>
      </c>
      <c r="O60" s="39">
        <f t="shared" si="57"/>
        <v>0</v>
      </c>
      <c r="P60" s="39">
        <f>SUM(P57:P59)</f>
        <v>60.191553923803923</v>
      </c>
      <c r="Q60" s="39">
        <f t="shared" si="57"/>
        <v>58.691452891434984</v>
      </c>
      <c r="R60" s="39">
        <f t="shared" si="57"/>
        <v>57.191351859066032</v>
      </c>
      <c r="S60" s="39">
        <f t="shared" si="57"/>
        <v>55.691250826697086</v>
      </c>
      <c r="T60" s="30">
        <f t="shared" si="57"/>
        <v>92.123669748725476</v>
      </c>
      <c r="U60" s="30">
        <f t="shared" si="57"/>
        <v>131.82468425546219</v>
      </c>
      <c r="V60" s="30">
        <f t="shared" si="57"/>
        <v>173.17008340424724</v>
      </c>
      <c r="W60" s="30">
        <f t="shared" si="57"/>
        <v>168.55670554691187</v>
      </c>
      <c r="X60" s="30">
        <f t="shared" si="57"/>
        <v>163.94332768957656</v>
      </c>
      <c r="Y60" s="30">
        <f t="shared" si="57"/>
        <v>159.32994983224123</v>
      </c>
      <c r="Z60" s="30">
        <f t="shared" si="57"/>
        <v>154.71657197490589</v>
      </c>
      <c r="AA60" s="30">
        <f t="shared" si="57"/>
        <v>150.10319411757058</v>
      </c>
      <c r="AB60" s="30">
        <f t="shared" si="57"/>
        <v>145.48981626023524</v>
      </c>
      <c r="AC60" s="30">
        <f t="shared" si="57"/>
        <v>140.87643840289991</v>
      </c>
      <c r="AD60" s="30">
        <f t="shared" si="57"/>
        <v>136.26306054556457</v>
      </c>
      <c r="AE60" s="30">
        <f t="shared" si="57"/>
        <v>131.64968268822923</v>
      </c>
      <c r="AF60" s="30">
        <f t="shared" si="57"/>
        <v>127.03630483089393</v>
      </c>
      <c r="AG60" s="30">
        <f t="shared" si="57"/>
        <v>122.42292697355859</v>
      </c>
      <c r="AH60" s="30">
        <f t="shared" si="57"/>
        <v>117.80954911622325</v>
      </c>
      <c r="AI60" s="30">
        <f t="shared" si="57"/>
        <v>113.19617125888794</v>
      </c>
      <c r="AJ60" s="30">
        <f t="shared" si="57"/>
        <v>108.58279340155261</v>
      </c>
      <c r="AK60" s="30">
        <f t="shared" si="57"/>
        <v>103.96941554421727</v>
      </c>
      <c r="AL60" s="30">
        <f t="shared" si="57"/>
        <v>99.356037686881933</v>
      </c>
      <c r="AM60" s="30">
        <f t="shared" si="57"/>
        <v>94.742659829546611</v>
      </c>
      <c r="AN60" s="30">
        <f t="shared" si="57"/>
        <v>90.129281972211288</v>
      </c>
      <c r="AO60" s="30">
        <f t="shared" si="57"/>
        <v>127.52119268913387</v>
      </c>
      <c r="AP60" s="30">
        <f t="shared" si="57"/>
        <v>122.79559644513103</v>
      </c>
      <c r="AQ60" s="30">
        <f t="shared" si="57"/>
        <v>118.07000020112818</v>
      </c>
      <c r="AR60" s="30">
        <f t="shared" si="57"/>
        <v>113.34440395712532</v>
      </c>
      <c r="AS60" s="30">
        <f t="shared" si="57"/>
        <v>94.320256577664281</v>
      </c>
      <c r="AT60" s="30">
        <f t="shared" si="57"/>
        <v>113.20332387284915</v>
      </c>
      <c r="AU60" s="30">
        <f t="shared" si="57"/>
        <v>135.20801309336795</v>
      </c>
      <c r="AV60" s="30">
        <f t="shared" si="57"/>
        <v>131.57330444323134</v>
      </c>
      <c r="AW60" s="30">
        <f t="shared" si="57"/>
        <v>127.93859579309472</v>
      </c>
      <c r="AX60" s="30">
        <f t="shared" si="57"/>
        <v>124.30388714295813</v>
      </c>
      <c r="AY60" s="30">
        <f t="shared" si="57"/>
        <v>120.6691784928215</v>
      </c>
      <c r="AZ60" s="30">
        <f t="shared" si="57"/>
        <v>117.03446984268489</v>
      </c>
      <c r="BA60" s="30">
        <f t="shared" si="57"/>
        <v>113.39976119254828</v>
      </c>
      <c r="BB60" s="30">
        <f t="shared" si="57"/>
        <v>109.76505254241167</v>
      </c>
      <c r="BC60" s="30">
        <f t="shared" si="57"/>
        <v>106.13034389227505</v>
      </c>
      <c r="BD60" s="30">
        <f t="shared" si="57"/>
        <v>102.49563524213843</v>
      </c>
      <c r="BE60" s="30">
        <f t="shared" si="57"/>
        <v>98.860926592001817</v>
      </c>
      <c r="BF60" s="30">
        <f t="shared" si="57"/>
        <v>95.226217941865201</v>
      </c>
      <c r="BG60" s="30">
        <f t="shared" si="57"/>
        <v>91.591509291728585</v>
      </c>
      <c r="BH60" s="30">
        <f t="shared" si="57"/>
        <v>87.956800641591968</v>
      </c>
      <c r="BI60" s="30">
        <f t="shared" si="57"/>
        <v>84.322091991455352</v>
      </c>
      <c r="BJ60" s="30">
        <f t="shared" si="57"/>
        <v>80.687383341318736</v>
      </c>
      <c r="BK60" s="30">
        <f t="shared" si="57"/>
        <v>77.052674691182119</v>
      </c>
      <c r="BL60" s="30">
        <f t="shared" si="57"/>
        <v>73.417966041045503</v>
      </c>
      <c r="BM60" s="30">
        <f t="shared" si="57"/>
        <v>69.783257390908886</v>
      </c>
      <c r="BN60" s="30">
        <f t="shared" si="57"/>
        <v>193.3877657671423</v>
      </c>
      <c r="BO60" s="30">
        <f t="shared" si="57"/>
        <v>187.58654667338055</v>
      </c>
      <c r="BP60" s="30">
        <f t="shared" si="57"/>
        <v>181.78532757961881</v>
      </c>
      <c r="BQ60" s="30">
        <f t="shared" si="57"/>
        <v>175.98410848585706</v>
      </c>
      <c r="BR60" s="30">
        <f t="shared" si="57"/>
        <v>170.18288939209529</v>
      </c>
      <c r="BS60" s="30">
        <f t="shared" si="57"/>
        <v>259.4585456882902</v>
      </c>
      <c r="BT60" s="30">
        <f t="shared" si="57"/>
        <v>352.20982598924218</v>
      </c>
      <c r="BU60" s="30">
        <f t="shared" si="57"/>
        <v>342.79887331497628</v>
      </c>
      <c r="BV60" s="30">
        <f t="shared" si="57"/>
        <v>333.38792064071038</v>
      </c>
      <c r="BW60" s="30">
        <f t="shared" ref="BW60:CB60" si="58">SUM(BW57:BW59)</f>
        <v>323.97696796644442</v>
      </c>
      <c r="BX60" s="30">
        <f t="shared" si="58"/>
        <v>314.56601529217858</v>
      </c>
      <c r="BY60" s="30">
        <f t="shared" si="58"/>
        <v>305.15506261791262</v>
      </c>
      <c r="BZ60" s="30">
        <f t="shared" si="58"/>
        <v>295.74410994364672</v>
      </c>
      <c r="CA60" s="30">
        <f t="shared" si="58"/>
        <v>286.33315726938076</v>
      </c>
      <c r="CB60" s="30">
        <f t="shared" si="58"/>
        <v>276.92220459511492</v>
      </c>
      <c r="CC60" s="30">
        <f>SUM(CC57:CC59)</f>
        <v>267.51125192084902</v>
      </c>
      <c r="CD60" s="30">
        <f>SUM(CD57:CD59)</f>
        <v>258.10029924658306</v>
      </c>
      <c r="CE60" s="30">
        <f>SUM(CE57:CE59)</f>
        <v>248.68934657231716</v>
      </c>
      <c r="CF60" s="30">
        <f>SUM(CF57:CF59)</f>
        <v>239.27839389805126</v>
      </c>
      <c r="CG60" s="30">
        <f>SUM(CG57:CG59)</f>
        <v>229.86744122378536</v>
      </c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</row>
    <row r="62" spans="1:115" s="33" customFormat="1">
      <c r="A62" s="50" t="s">
        <v>253</v>
      </c>
      <c r="J62" s="48">
        <f>J60*'Med LF - portfolio costs'!J39</f>
        <v>0</v>
      </c>
      <c r="K62" s="48">
        <f>K60*'Med LF - portfolio costs'!K39</f>
        <v>0</v>
      </c>
      <c r="L62" s="48">
        <f>L60*'Med LF - portfolio costs'!L39</f>
        <v>0</v>
      </c>
      <c r="M62" s="48">
        <f>M60*'Med LF - portfolio costs'!M39</f>
        <v>0</v>
      </c>
      <c r="N62" s="48">
        <f>N60*'Med LF - portfolio costs'!N39</f>
        <v>0</v>
      </c>
      <c r="O62" s="48">
        <f>O60*'Med LF - portfolio costs'!O39</f>
        <v>0</v>
      </c>
      <c r="P62" s="48">
        <f>P60*'Med LF - portfolio costs'!P39</f>
        <v>60.191553923803923</v>
      </c>
      <c r="Q62" s="48">
        <f>Q60*'Med LF - portfolio costs'!Q39</f>
        <v>58.691452891434984</v>
      </c>
      <c r="R62" s="48">
        <f>R60*'Med LF - portfolio costs'!R39</f>
        <v>57.191351859066032</v>
      </c>
      <c r="S62" s="48">
        <f>S60*'Med LF - portfolio costs'!S39</f>
        <v>55.691250826697086</v>
      </c>
      <c r="T62" s="48">
        <f>T60*'Med LF - portfolio costs'!T39</f>
        <v>92.123669748725476</v>
      </c>
      <c r="U62" s="48">
        <f>U60*'Med LF - portfolio costs'!U39</f>
        <v>131.82468425546219</v>
      </c>
      <c r="V62" s="48">
        <f>V60*'Med LF - portfolio costs'!V39</f>
        <v>173.17008340424724</v>
      </c>
      <c r="W62" s="48">
        <f>W60*'Med LF - portfolio costs'!W39</f>
        <v>166.60572290450011</v>
      </c>
      <c r="X62" s="48">
        <f>X60*'Med LF - portfolio costs'!X39</f>
        <v>158.78302942529882</v>
      </c>
      <c r="Y62" s="48">
        <f>Y60*'Med LF - portfolio costs'!Y39</f>
        <v>150.28042967166823</v>
      </c>
      <c r="Z62" s="48">
        <f>Z60*'Med LF - portfolio costs'!Z39</f>
        <v>145.49681895251922</v>
      </c>
      <c r="AA62" s="48">
        <f>AA60*'Med LF - portfolio costs'!AA39</f>
        <v>135.22994660401713</v>
      </c>
      <c r="AB62" s="48">
        <f>AB60*'Med LF - portfolio costs'!AB39</f>
        <v>128.95131058302022</v>
      </c>
      <c r="AC62" s="48">
        <f>AC60*'Med LF - portfolio costs'!AC39</f>
        <v>126.17745690675689</v>
      </c>
      <c r="AD62" s="48">
        <f>AD60*'Med LF - portfolio costs'!AD39</f>
        <v>120.81837621694613</v>
      </c>
      <c r="AE62" s="48">
        <f>AE60*'Med LF - portfolio costs'!AE39</f>
        <v>114.9093510472087</v>
      </c>
      <c r="AF62" s="48">
        <f>AF60*'Med LF - portfolio costs'!AF39</f>
        <v>110.11565714418626</v>
      </c>
      <c r="AG62" s="48">
        <f>AG60*'Med LF - portfolio costs'!AG39</f>
        <v>106.25213931592215</v>
      </c>
      <c r="AH62" s="48">
        <f>AH60*'Med LF - portfolio costs'!AH39</f>
        <v>102.71614428927451</v>
      </c>
      <c r="AI62" s="48">
        <f>AI60*'Med LF - portfolio costs'!AI39</f>
        <v>98.08325923115585</v>
      </c>
      <c r="AJ62" s="48">
        <f>AJ60*'Med LF - portfolio costs'!AJ39</f>
        <v>92.769206363055659</v>
      </c>
      <c r="AK62" s="48">
        <f>AK60*'Med LF - portfolio costs'!AK39</f>
        <v>88.827703394945658</v>
      </c>
      <c r="AL62" s="48">
        <f>AL60*'Med LF - portfolio costs'!AL39</f>
        <v>84.886200426835671</v>
      </c>
      <c r="AM62" s="48">
        <f>AM60*'Med LF - portfolio costs'!AM39</f>
        <v>80.944697458725699</v>
      </c>
      <c r="AN62" s="48">
        <f>AN60*'Med LF - portfolio costs'!AN39</f>
        <v>77.003194490615712</v>
      </c>
      <c r="AO62" s="48">
        <f>AO60*'Med LF - portfolio costs'!AO39</f>
        <v>108.94948886139163</v>
      </c>
      <c r="AP62" s="48">
        <f>AP60*'Med LF - portfolio costs'!AP39</f>
        <v>104.91211056769494</v>
      </c>
      <c r="AQ62" s="48">
        <f>AQ60*'Med LF - portfolio costs'!AQ39</f>
        <v>100.87473227399825</v>
      </c>
      <c r="AR62" s="48">
        <f>AR60*'Med LF - portfolio costs'!AR39</f>
        <v>96.837353980301543</v>
      </c>
      <c r="AS62" s="48">
        <f>AS60*'Med LF - portfolio costs'!AS39</f>
        <v>88.040189627080309</v>
      </c>
      <c r="AT62" s="48">
        <f>AT60*'Med LF - portfolio costs'!AT39</f>
        <v>105.66597740300838</v>
      </c>
      <c r="AU62" s="48">
        <f>AU60*'Med LF - portfolio costs'!AU39</f>
        <v>126.20554209412279</v>
      </c>
      <c r="AV62" s="48">
        <f>AV60*'Med LF - portfolio costs'!AV39</f>
        <v>122.81284098825033</v>
      </c>
      <c r="AW62" s="48">
        <f>AW60*'Med LF - portfolio costs'!AW39</f>
        <v>119.42013988237785</v>
      </c>
      <c r="AX62" s="48">
        <f>AX60*'Med LF - portfolio costs'!AX39</f>
        <v>116.02743877650541</v>
      </c>
      <c r="AY62" s="48">
        <f>AY60*'Med LF - portfolio costs'!AY39</f>
        <v>112.63473767063293</v>
      </c>
      <c r="AZ62" s="48">
        <f>AZ60*'Med LF - portfolio costs'!AZ39</f>
        <v>109.24203656476045</v>
      </c>
      <c r="BA62" s="48">
        <f>BA60*'Med LF - portfolio costs'!BA39</f>
        <v>105.84933545888799</v>
      </c>
      <c r="BB62" s="48">
        <f>BB60*'Med LF - portfolio costs'!BB39</f>
        <v>102.45663435301553</v>
      </c>
      <c r="BC62" s="48">
        <f>BC60*'Med LF - portfolio costs'!BC39</f>
        <v>99.063933247143055</v>
      </c>
      <c r="BD62" s="48">
        <f>BD60*'Med LF - portfolio costs'!BD39</f>
        <v>95.671232141270579</v>
      </c>
      <c r="BE62" s="48">
        <f>BE60*'Med LF - portfolio costs'!BE39</f>
        <v>92.278531035398117</v>
      </c>
      <c r="BF62" s="48">
        <f>BF60*'Med LF - portfolio costs'!BF39</f>
        <v>88.885829929525642</v>
      </c>
      <c r="BG62" s="48">
        <f>BG60*'Med LF - portfolio costs'!BG39</f>
        <v>85.493128823653166</v>
      </c>
      <c r="BH62" s="48">
        <f>BH60*'Med LF - portfolio costs'!BH39</f>
        <v>82.100427717780704</v>
      </c>
      <c r="BI62" s="48">
        <f>BI60*'Med LF - portfolio costs'!BI39</f>
        <v>78.707726611908228</v>
      </c>
      <c r="BJ62" s="48">
        <f>BJ60*'Med LF - portfolio costs'!BJ39</f>
        <v>75.315025506035752</v>
      </c>
      <c r="BK62" s="48">
        <f>BK60*'Med LF - portfolio costs'!BK39</f>
        <v>71.922324400163291</v>
      </c>
      <c r="BL62" s="48">
        <f>BL60*'Med LF - portfolio costs'!BL39</f>
        <v>68.529623294290815</v>
      </c>
      <c r="BM62" s="48">
        <f>BM60*'Med LF - portfolio costs'!BM39</f>
        <v>65.136922188418339</v>
      </c>
      <c r="BN62" s="48">
        <f>BN60*'Med LF - portfolio costs'!BN39</f>
        <v>180.51154849941801</v>
      </c>
      <c r="BO62" s="48">
        <f>BO60*'Med LF - portfolio costs'!BO39</f>
        <v>175.09658836662328</v>
      </c>
      <c r="BP62" s="48">
        <f>BP60*'Med LF - portfolio costs'!BP39</f>
        <v>169.68162823382855</v>
      </c>
      <c r="BQ62" s="48">
        <f>BQ60*'Med LF - portfolio costs'!BQ39</f>
        <v>164.26666810103382</v>
      </c>
      <c r="BR62" s="48">
        <f>BR60*'Med LF - portfolio costs'!BR39</f>
        <v>158.85170796823903</v>
      </c>
      <c r="BS62" s="48">
        <f>BS60*'Med LF - portfolio costs'!BS39</f>
        <v>242.18317879526299</v>
      </c>
      <c r="BT62" s="48">
        <f>BT60*'Med LF - portfolio costs'!BT39</f>
        <v>328.75885831672878</v>
      </c>
      <c r="BU62" s="48">
        <f>BU60*'Med LF - portfolio costs'!BU39</f>
        <v>319.97450924817406</v>
      </c>
      <c r="BV62" s="48">
        <f>BV60*'Med LF - portfolio costs'!BV39</f>
        <v>311.19016017961934</v>
      </c>
      <c r="BW62" s="48">
        <f>BW60*'Med LF - portfolio costs'!BW39</f>
        <v>302.40581111106457</v>
      </c>
      <c r="BX62" s="48">
        <f>BX60*'Med LF - portfolio costs'!BX39</f>
        <v>293.6214620425099</v>
      </c>
      <c r="BY62" s="48">
        <f>BY60*'Med LF - portfolio costs'!BY39</f>
        <v>284.83711297395513</v>
      </c>
      <c r="BZ62" s="48">
        <f>BZ60*'Med LF - portfolio costs'!BZ39</f>
        <v>276.05276390540035</v>
      </c>
      <c r="CA62" s="48">
        <f>CA60*'Med LF - portfolio costs'!CA39</f>
        <v>267.26841483684558</v>
      </c>
      <c r="CB62" s="48">
        <f>CB60*'Med LF - portfolio costs'!CB39</f>
        <v>258.48406576829092</v>
      </c>
      <c r="CC62" s="48">
        <f>CC60*'Med LF - portfolio costs'!CC39</f>
        <v>249.69971669973617</v>
      </c>
      <c r="CD62" s="48">
        <f>CD60*'Med LF - portfolio costs'!CD39</f>
        <v>240.9153676311814</v>
      </c>
      <c r="CE62" s="48">
        <f>CE60*'Med LF - portfolio costs'!CE39</f>
        <v>232.13101856262668</v>
      </c>
      <c r="CF62" s="48">
        <f>CF60*'Med LF - portfolio costs'!CF39</f>
        <v>223.34666949407193</v>
      </c>
      <c r="CG62" s="48">
        <f>CG60*'Med LF - portfolio costs'!CG39</f>
        <v>214.56232042551721</v>
      </c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</row>
    <row r="63" spans="1:115" s="70" customFormat="1">
      <c r="A63" s="4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</row>
    <row r="64" spans="1:115">
      <c r="D64" s="2"/>
      <c r="O64" s="13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</row>
    <row r="65" spans="4:16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B68"/>
  <sheetViews>
    <sheetView zoomScale="75" zoomScaleNormal="75" workbookViewId="0"/>
  </sheetViews>
  <sheetFormatPr defaultColWidth="9.140625" defaultRowHeight="15"/>
  <cols>
    <col min="1" max="16384" width="9.140625" style="133"/>
  </cols>
  <sheetData>
    <row r="2" spans="1:80" ht="26.25">
      <c r="C2" s="309" t="s">
        <v>290</v>
      </c>
    </row>
    <row r="3" spans="1:80">
      <c r="C3" s="318"/>
      <c r="L3" s="311" t="s">
        <v>291</v>
      </c>
      <c r="M3" s="319" t="s">
        <v>314</v>
      </c>
    </row>
    <row r="4" spans="1:80">
      <c r="M4" s="186" t="s">
        <v>292</v>
      </c>
    </row>
    <row r="5" spans="1:80">
      <c r="M5" s="72" t="s">
        <v>293</v>
      </c>
    </row>
    <row r="9" spans="1:80" ht="18.75">
      <c r="C9" s="320" t="s">
        <v>288</v>
      </c>
    </row>
    <row r="10" spans="1:80"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V10" s="312"/>
    </row>
    <row r="11" spans="1:80">
      <c r="C11" s="133" t="s">
        <v>89</v>
      </c>
      <c r="E11" s="133" t="s">
        <v>110</v>
      </c>
      <c r="F11" s="133" t="s">
        <v>111</v>
      </c>
      <c r="G11" s="133" t="s">
        <v>112</v>
      </c>
      <c r="H11" s="133" t="s">
        <v>113</v>
      </c>
      <c r="I11" s="133" t="s">
        <v>114</v>
      </c>
      <c r="J11" s="133" t="s">
        <v>115</v>
      </c>
      <c r="K11" s="9" t="s">
        <v>19</v>
      </c>
      <c r="L11" s="9" t="s">
        <v>20</v>
      </c>
      <c r="M11" s="9" t="s">
        <v>21</v>
      </c>
      <c r="N11" s="9" t="s">
        <v>22</v>
      </c>
      <c r="O11" s="9" t="s">
        <v>23</v>
      </c>
      <c r="P11" s="9" t="s">
        <v>24</v>
      </c>
      <c r="Q11" s="9" t="s">
        <v>25</v>
      </c>
      <c r="R11" s="9" t="s">
        <v>26</v>
      </c>
      <c r="S11" s="9" t="s">
        <v>27</v>
      </c>
      <c r="T11" s="9" t="s">
        <v>28</v>
      </c>
      <c r="U11" s="9" t="s">
        <v>29</v>
      </c>
      <c r="V11" s="9" t="s">
        <v>30</v>
      </c>
      <c r="W11" s="9" t="s">
        <v>31</v>
      </c>
      <c r="X11" s="9" t="s">
        <v>32</v>
      </c>
      <c r="Y11" s="9" t="s">
        <v>33</v>
      </c>
      <c r="Z11" s="9" t="s">
        <v>34</v>
      </c>
      <c r="AA11" s="9" t="s">
        <v>35</v>
      </c>
      <c r="AB11" s="9" t="s">
        <v>36</v>
      </c>
      <c r="AC11" s="9" t="s">
        <v>37</v>
      </c>
      <c r="AD11" s="9" t="s">
        <v>38</v>
      </c>
      <c r="AE11" s="9" t="s">
        <v>39</v>
      </c>
      <c r="AF11" s="9" t="s">
        <v>40</v>
      </c>
      <c r="AG11" s="9" t="s">
        <v>41</v>
      </c>
      <c r="AH11" s="9" t="s">
        <v>42</v>
      </c>
      <c r="AI11" s="9" t="s">
        <v>43</v>
      </c>
      <c r="AJ11" s="9" t="s">
        <v>44</v>
      </c>
      <c r="AK11" s="9" t="s">
        <v>45</v>
      </c>
      <c r="AL11" s="9" t="s">
        <v>46</v>
      </c>
      <c r="AM11" s="9" t="s">
        <v>47</v>
      </c>
      <c r="AN11" s="9" t="s">
        <v>48</v>
      </c>
      <c r="AO11" s="9" t="s">
        <v>49</v>
      </c>
      <c r="AP11" s="9" t="s">
        <v>50</v>
      </c>
      <c r="AQ11" s="9" t="s">
        <v>51</v>
      </c>
      <c r="AR11" s="9" t="s">
        <v>52</v>
      </c>
      <c r="AS11" s="9" t="s">
        <v>53</v>
      </c>
      <c r="AT11" s="9" t="s">
        <v>54</v>
      </c>
      <c r="AU11" s="9" t="s">
        <v>55</v>
      </c>
      <c r="AV11" s="9" t="s">
        <v>56</v>
      </c>
      <c r="AW11" s="9" t="s">
        <v>57</v>
      </c>
      <c r="AX11" s="9" t="s">
        <v>58</v>
      </c>
      <c r="AY11" s="9" t="s">
        <v>59</v>
      </c>
      <c r="AZ11" s="9" t="s">
        <v>60</v>
      </c>
      <c r="BA11" s="9" t="s">
        <v>61</v>
      </c>
      <c r="BB11" s="9" t="s">
        <v>62</v>
      </c>
      <c r="BC11" s="9" t="s">
        <v>63</v>
      </c>
      <c r="BD11" s="9" t="s">
        <v>64</v>
      </c>
      <c r="BE11" s="9" t="s">
        <v>65</v>
      </c>
      <c r="BF11" s="9" t="s">
        <v>66</v>
      </c>
      <c r="BG11" s="9" t="s">
        <v>67</v>
      </c>
      <c r="BH11" s="9" t="s">
        <v>68</v>
      </c>
      <c r="BI11" s="9" t="s">
        <v>69</v>
      </c>
      <c r="BJ11" s="9" t="s">
        <v>70</v>
      </c>
      <c r="BK11" s="9" t="s">
        <v>71</v>
      </c>
      <c r="BL11" s="9" t="s">
        <v>72</v>
      </c>
      <c r="BM11" s="9" t="s">
        <v>73</v>
      </c>
      <c r="BN11" s="9" t="s">
        <v>74</v>
      </c>
      <c r="BO11" s="9" t="s">
        <v>75</v>
      </c>
      <c r="BP11" s="9" t="s">
        <v>76</v>
      </c>
      <c r="BQ11" s="9" t="s">
        <v>77</v>
      </c>
      <c r="BR11" s="9" t="s">
        <v>78</v>
      </c>
      <c r="BS11" s="9" t="s">
        <v>79</v>
      </c>
      <c r="BT11" s="9" t="s">
        <v>80</v>
      </c>
      <c r="BU11" s="9" t="s">
        <v>81</v>
      </c>
      <c r="BV11" s="9" t="s">
        <v>82</v>
      </c>
      <c r="BW11" s="9" t="s">
        <v>83</v>
      </c>
      <c r="BX11" s="9" t="s">
        <v>84</v>
      </c>
      <c r="BY11" s="9" t="s">
        <v>85</v>
      </c>
      <c r="BZ11" s="9" t="s">
        <v>86</v>
      </c>
      <c r="CA11" s="9" t="s">
        <v>87</v>
      </c>
      <c r="CB11" s="9" t="s">
        <v>88</v>
      </c>
    </row>
    <row r="13" spans="1:80">
      <c r="C13" s="133" t="s">
        <v>294</v>
      </c>
      <c r="E13" s="133">
        <v>-70</v>
      </c>
      <c r="F13" s="133">
        <v>1250</v>
      </c>
      <c r="G13" s="133">
        <v>-661</v>
      </c>
      <c r="H13" s="133">
        <v>-3248</v>
      </c>
      <c r="I13" s="133">
        <v>-6224</v>
      </c>
      <c r="J13" s="313">
        <v>-6011.783660089809</v>
      </c>
      <c r="K13" s="313">
        <v>-3641.0268584097621</v>
      </c>
      <c r="L13" s="313">
        <v>-3505.8959645865971</v>
      </c>
      <c r="M13" s="313">
        <v>-4230.7632469288656</v>
      </c>
      <c r="N13" s="313">
        <v>-5327.5896362908443</v>
      </c>
      <c r="O13" s="313">
        <v>-6481.8009502382847</v>
      </c>
      <c r="P13" s="313">
        <v>-7776.0433419588207</v>
      </c>
      <c r="Q13" s="313">
        <v>-8871.5423320150167</v>
      </c>
      <c r="R13" s="313">
        <v>-10088.606598213748</v>
      </c>
      <c r="S13" s="313">
        <v>-11031.936352456949</v>
      </c>
      <c r="T13" s="313">
        <v>-12060.307688021392</v>
      </c>
      <c r="U13" s="313">
        <v>-13046.683657337964</v>
      </c>
      <c r="V13" s="313">
        <v>-14546.745538721094</v>
      </c>
    </row>
    <row r="14" spans="1:80" s="73" customFormat="1">
      <c r="A14" s="73" t="s">
        <v>151</v>
      </c>
      <c r="C14" s="73" t="s">
        <v>289</v>
      </c>
      <c r="J14" s="73">
        <f>'Energy &amp; capacity gap'!E10</f>
        <v>-366</v>
      </c>
      <c r="K14" s="73">
        <f>'Energy &amp; capacity gap'!F10</f>
        <v>-3892</v>
      </c>
      <c r="L14" s="73">
        <f>'Energy &amp; capacity gap'!G10</f>
        <v>-5286</v>
      </c>
      <c r="M14" s="73">
        <f>'Energy &amp; capacity gap'!H10</f>
        <v>-5286</v>
      </c>
      <c r="N14" s="73">
        <f>'Energy &amp; capacity gap'!I10</f>
        <v>-5286</v>
      </c>
      <c r="O14" s="73">
        <f>'Energy &amp; capacity gap'!J10</f>
        <v>-5286</v>
      </c>
      <c r="P14" s="73">
        <f>'Energy &amp; capacity gap'!K10</f>
        <v>-5286</v>
      </c>
      <c r="Q14" s="73">
        <f>'Energy &amp; capacity gap'!L10</f>
        <v>-5286</v>
      </c>
      <c r="R14" s="73">
        <f>'Energy &amp; capacity gap'!M10</f>
        <v>-5286</v>
      </c>
      <c r="S14" s="73">
        <f>'Energy &amp; capacity gap'!N10</f>
        <v>-5286</v>
      </c>
      <c r="T14" s="73">
        <f>'Energy &amp; capacity gap'!O10</f>
        <v>-5286</v>
      </c>
      <c r="U14" s="73">
        <f>'Energy &amp; capacity gap'!P10</f>
        <v>-5286</v>
      </c>
      <c r="V14" s="73">
        <f>'Energy &amp; capacity gap'!Q10</f>
        <v>-5286</v>
      </c>
      <c r="W14" s="73">
        <v>-5286</v>
      </c>
      <c r="X14" s="73">
        <v>-5286</v>
      </c>
      <c r="Y14" s="73">
        <v>-5286</v>
      </c>
      <c r="Z14" s="73">
        <v>-5286</v>
      </c>
      <c r="AA14" s="73">
        <v>-5286</v>
      </c>
      <c r="AB14" s="73">
        <v>-5286</v>
      </c>
      <c r="AC14" s="73">
        <v>-5286</v>
      </c>
      <c r="AD14" s="73">
        <v>-5286</v>
      </c>
      <c r="AE14" s="73">
        <v>-5286</v>
      </c>
      <c r="AF14" s="73">
        <v>-5286</v>
      </c>
      <c r="AG14" s="73">
        <v>-5286</v>
      </c>
      <c r="AH14" s="73">
        <v>-5286</v>
      </c>
      <c r="AI14" s="73">
        <v>-5286</v>
      </c>
      <c r="AJ14" s="73">
        <v>-5286</v>
      </c>
      <c r="AK14" s="73">
        <v>-5286</v>
      </c>
      <c r="AL14" s="73">
        <v>-5286</v>
      </c>
      <c r="AM14" s="73">
        <v>-5286</v>
      </c>
      <c r="AN14" s="73">
        <v>-5286</v>
      </c>
      <c r="AO14" s="73">
        <v>-5286</v>
      </c>
      <c r="AP14" s="73">
        <v>-5286</v>
      </c>
      <c r="AQ14" s="73">
        <v>-5286</v>
      </c>
      <c r="AR14" s="73">
        <v>-5286</v>
      </c>
      <c r="AS14" s="73">
        <v>-5286</v>
      </c>
      <c r="AT14" s="73">
        <v>-5286</v>
      </c>
      <c r="AU14" s="73">
        <v>-5286</v>
      </c>
      <c r="AV14" s="73">
        <v>-5286</v>
      </c>
      <c r="AW14" s="73">
        <v>-5286</v>
      </c>
      <c r="AX14" s="73">
        <v>-5286</v>
      </c>
      <c r="AY14" s="73">
        <v>-5286</v>
      </c>
      <c r="AZ14" s="73">
        <v>-5286</v>
      </c>
      <c r="BA14" s="73">
        <v>-5286</v>
      </c>
      <c r="BB14" s="73">
        <v>-5286</v>
      </c>
      <c r="BC14" s="73">
        <v>-5286</v>
      </c>
      <c r="BD14" s="73">
        <v>-5286</v>
      </c>
      <c r="BE14" s="73">
        <v>-5286</v>
      </c>
      <c r="BF14" s="73">
        <v>-5286</v>
      </c>
      <c r="BG14" s="73">
        <v>-5286</v>
      </c>
      <c r="BH14" s="73">
        <v>-5286</v>
      </c>
      <c r="BI14" s="73">
        <v>-5286</v>
      </c>
      <c r="BJ14" s="73">
        <v>-5286</v>
      </c>
      <c r="BK14" s="73">
        <v>-5286</v>
      </c>
      <c r="BL14" s="73">
        <v>-5286</v>
      </c>
      <c r="BM14" s="73">
        <v>-5286</v>
      </c>
      <c r="BN14" s="73">
        <v>-5286</v>
      </c>
      <c r="BO14" s="73">
        <v>-5286</v>
      </c>
      <c r="BP14" s="73">
        <v>-5286</v>
      </c>
      <c r="BQ14" s="73">
        <v>-5286</v>
      </c>
      <c r="BR14" s="73">
        <v>-5286</v>
      </c>
      <c r="BS14" s="73">
        <v>-5286</v>
      </c>
      <c r="BT14" s="73">
        <v>-5286</v>
      </c>
      <c r="BU14" s="73">
        <v>-5286</v>
      </c>
      <c r="BV14" s="73">
        <v>-5286</v>
      </c>
      <c r="BW14" s="73">
        <v>-5286</v>
      </c>
      <c r="BX14" s="73">
        <v>-5286</v>
      </c>
      <c r="BY14" s="73">
        <v>-5286</v>
      </c>
      <c r="BZ14" s="73">
        <v>-5286</v>
      </c>
      <c r="CA14" s="73">
        <v>-5286</v>
      </c>
      <c r="CB14" s="73">
        <v>-5286</v>
      </c>
    </row>
    <row r="16" spans="1:80">
      <c r="C16" s="318" t="s">
        <v>295</v>
      </c>
    </row>
    <row r="17" spans="3:80" s="322" customFormat="1">
      <c r="C17" s="322" t="s">
        <v>116</v>
      </c>
      <c r="E17" s="322">
        <v>152.07</v>
      </c>
      <c r="F17" s="322">
        <v>288.60000000000002</v>
      </c>
      <c r="G17" s="322">
        <v>470.64000000000004</v>
      </c>
      <c r="H17" s="322">
        <v>793.65000000000009</v>
      </c>
      <c r="I17" s="322">
        <v>1135.5300000000002</v>
      </c>
      <c r="J17" s="322">
        <v>1435.23</v>
      </c>
      <c r="K17" s="322">
        <v>1734.93</v>
      </c>
      <c r="L17" s="322">
        <v>2051.2800000000002</v>
      </c>
      <c r="M17" s="322">
        <v>2279.94</v>
      </c>
      <c r="N17" s="322">
        <v>2436.4500000000003</v>
      </c>
      <c r="O17" s="322">
        <v>2565.21</v>
      </c>
      <c r="P17" s="322">
        <v>2696.19</v>
      </c>
      <c r="Q17" s="322">
        <v>2823.84</v>
      </c>
      <c r="R17" s="322">
        <v>2985.9</v>
      </c>
      <c r="S17" s="322">
        <v>3095.7900000000004</v>
      </c>
      <c r="T17" s="322">
        <v>3242.3100000000004</v>
      </c>
      <c r="U17" s="322">
        <v>3258.9600000000005</v>
      </c>
      <c r="V17" s="322">
        <v>3505.38</v>
      </c>
      <c r="W17" s="322">
        <v>3601.9500000000003</v>
      </c>
      <c r="X17" s="322">
        <v>3539.7900000000004</v>
      </c>
      <c r="Y17" s="322">
        <v>3599.7300000000005</v>
      </c>
      <c r="Z17" s="322">
        <v>3694.0800000000004</v>
      </c>
      <c r="AA17" s="322">
        <v>3736.26</v>
      </c>
      <c r="AB17" s="322">
        <v>3728.4900000000002</v>
      </c>
      <c r="AC17" s="322">
        <v>3700.7400000000002</v>
      </c>
      <c r="AD17" s="322">
        <v>3738.4800000000005</v>
      </c>
      <c r="AE17" s="322">
        <v>3825.06</v>
      </c>
      <c r="AF17" s="322">
        <v>3825.06</v>
      </c>
      <c r="AG17" s="322">
        <v>3825.06</v>
      </c>
      <c r="AH17" s="322">
        <v>3825.06</v>
      </c>
      <c r="AI17" s="322">
        <v>3825.06</v>
      </c>
      <c r="AJ17" s="322">
        <v>3825.06</v>
      </c>
      <c r="AK17" s="322">
        <v>3825.06</v>
      </c>
    </row>
    <row r="18" spans="3:80">
      <c r="C18" s="133" t="s">
        <v>296</v>
      </c>
      <c r="E18" s="369">
        <f>IF(E13+E17&gt;0,E13+E17,0)</f>
        <v>82.07</v>
      </c>
      <c r="F18" s="369">
        <v>288.60000000000002</v>
      </c>
      <c r="G18" s="396">
        <v>470.64000000000004</v>
      </c>
      <c r="H18" s="396">
        <v>793.65000000000009</v>
      </c>
      <c r="I18" s="396">
        <v>1135.5300000000002</v>
      </c>
      <c r="J18" s="191">
        <f t="shared" ref="J18:W18" si="0">J17+J14</f>
        <v>1069.23</v>
      </c>
      <c r="K18" s="191">
        <f t="shared" si="0"/>
        <v>-2157.0699999999997</v>
      </c>
      <c r="L18" s="191">
        <f t="shared" si="0"/>
        <v>-3234.72</v>
      </c>
      <c r="M18" s="191">
        <f t="shared" si="0"/>
        <v>-3006.06</v>
      </c>
      <c r="N18" s="191">
        <f t="shared" si="0"/>
        <v>-2849.5499999999997</v>
      </c>
      <c r="O18" s="191">
        <f t="shared" si="0"/>
        <v>-2720.79</v>
      </c>
      <c r="P18" s="191">
        <f t="shared" si="0"/>
        <v>-2589.81</v>
      </c>
      <c r="Q18" s="191">
        <f t="shared" si="0"/>
        <v>-2462.16</v>
      </c>
      <c r="R18" s="191">
        <f t="shared" si="0"/>
        <v>-2300.1</v>
      </c>
      <c r="S18" s="191">
        <f t="shared" si="0"/>
        <v>-2190.2099999999996</v>
      </c>
      <c r="T18" s="191">
        <f t="shared" si="0"/>
        <v>-2043.6899999999996</v>
      </c>
      <c r="U18" s="191">
        <f t="shared" si="0"/>
        <v>-2027.0399999999995</v>
      </c>
      <c r="V18" s="191">
        <f t="shared" si="0"/>
        <v>-1780.62</v>
      </c>
      <c r="W18" s="191">
        <f t="shared" si="0"/>
        <v>-1684.0499999999997</v>
      </c>
      <c r="X18" s="191">
        <f t="shared" ref="X18:AK18" si="1">X17+X14</f>
        <v>-1746.2099999999996</v>
      </c>
      <c r="Y18" s="191">
        <f t="shared" si="1"/>
        <v>-1686.2699999999995</v>
      </c>
      <c r="Z18" s="191">
        <f t="shared" si="1"/>
        <v>-1591.9199999999996</v>
      </c>
      <c r="AA18" s="191">
        <f t="shared" si="1"/>
        <v>-1549.7399999999998</v>
      </c>
      <c r="AB18" s="191">
        <f t="shared" si="1"/>
        <v>-1557.5099999999998</v>
      </c>
      <c r="AC18" s="191">
        <f t="shared" si="1"/>
        <v>-1585.2599999999998</v>
      </c>
      <c r="AD18" s="191">
        <f t="shared" si="1"/>
        <v>-1547.5199999999995</v>
      </c>
      <c r="AE18" s="191">
        <f t="shared" si="1"/>
        <v>-1460.94</v>
      </c>
      <c r="AF18" s="191">
        <f t="shared" si="1"/>
        <v>-1460.94</v>
      </c>
      <c r="AG18" s="191">
        <f t="shared" si="1"/>
        <v>-1460.94</v>
      </c>
      <c r="AH18" s="191">
        <f t="shared" si="1"/>
        <v>-1460.94</v>
      </c>
      <c r="AI18" s="191">
        <f t="shared" si="1"/>
        <v>-1460.94</v>
      </c>
      <c r="AJ18" s="191">
        <f t="shared" si="1"/>
        <v>-1460.94</v>
      </c>
      <c r="AK18" s="191">
        <f t="shared" si="1"/>
        <v>-1460.94</v>
      </c>
      <c r="AL18" s="190"/>
      <c r="AM18" s="190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</row>
    <row r="20" spans="3:80">
      <c r="C20" s="72" t="s">
        <v>321</v>
      </c>
      <c r="K20" s="72">
        <v>483</v>
      </c>
      <c r="L20" s="72">
        <v>483</v>
      </c>
      <c r="M20" s="72">
        <v>483</v>
      </c>
      <c r="N20" s="72">
        <v>483</v>
      </c>
      <c r="O20" s="72">
        <v>483</v>
      </c>
      <c r="P20" s="72">
        <v>483</v>
      </c>
      <c r="Q20" s="72">
        <v>483</v>
      </c>
      <c r="R20" s="72">
        <v>483</v>
      </c>
      <c r="S20" s="72">
        <v>483</v>
      </c>
      <c r="T20" s="72">
        <v>483</v>
      </c>
      <c r="U20" s="72">
        <v>483</v>
      </c>
      <c r="V20" s="72">
        <v>483</v>
      </c>
      <c r="W20" s="72">
        <v>483</v>
      </c>
      <c r="X20" s="72">
        <v>483</v>
      </c>
      <c r="Y20" s="72">
        <v>483</v>
      </c>
      <c r="Z20" s="72">
        <v>483</v>
      </c>
      <c r="AA20" s="72">
        <v>483</v>
      </c>
      <c r="AB20" s="72">
        <v>483</v>
      </c>
      <c r="AC20" s="72">
        <v>483</v>
      </c>
      <c r="AD20" s="72">
        <v>483</v>
      </c>
      <c r="AE20" s="72">
        <v>483</v>
      </c>
      <c r="AF20" s="72">
        <v>483</v>
      </c>
      <c r="AG20" s="72">
        <v>483</v>
      </c>
      <c r="AH20" s="72">
        <v>483</v>
      </c>
      <c r="AI20" s="72">
        <v>483</v>
      </c>
      <c r="AJ20" s="72">
        <v>483</v>
      </c>
      <c r="AK20" s="72">
        <v>483</v>
      </c>
      <c r="AL20" s="72">
        <v>483</v>
      </c>
      <c r="AM20" s="72">
        <v>483</v>
      </c>
      <c r="AN20" s="72">
        <v>483</v>
      </c>
      <c r="AO20" s="72">
        <v>483</v>
      </c>
      <c r="AP20" s="72">
        <v>483</v>
      </c>
      <c r="AQ20" s="72">
        <v>483</v>
      </c>
      <c r="AR20" s="72">
        <v>483</v>
      </c>
      <c r="AS20" s="72">
        <v>483</v>
      </c>
      <c r="AT20" s="72">
        <v>483</v>
      </c>
      <c r="AU20" s="72">
        <v>483</v>
      </c>
      <c r="AV20" s="72">
        <v>483</v>
      </c>
      <c r="AW20" s="72">
        <v>483</v>
      </c>
      <c r="AX20" s="72">
        <v>483</v>
      </c>
      <c r="AY20" s="72">
        <v>483</v>
      </c>
      <c r="AZ20" s="72">
        <v>483</v>
      </c>
      <c r="BA20" s="72">
        <v>483</v>
      </c>
      <c r="BB20" s="72">
        <v>483</v>
      </c>
      <c r="BC20" s="72">
        <v>483</v>
      </c>
      <c r="BD20" s="72">
        <v>483</v>
      </c>
      <c r="BE20" s="72">
        <v>483</v>
      </c>
      <c r="BF20" s="72">
        <v>483</v>
      </c>
      <c r="BG20" s="72">
        <v>483</v>
      </c>
      <c r="BH20" s="72">
        <v>483</v>
      </c>
      <c r="BI20" s="72">
        <v>483</v>
      </c>
      <c r="BJ20" s="72">
        <v>483</v>
      </c>
      <c r="BK20" s="72">
        <v>483</v>
      </c>
      <c r="BL20" s="72">
        <v>483</v>
      </c>
      <c r="BM20" s="72">
        <v>483</v>
      </c>
      <c r="BN20" s="72">
        <v>483</v>
      </c>
      <c r="BO20" s="72">
        <v>483</v>
      </c>
      <c r="BP20" s="72">
        <v>483</v>
      </c>
      <c r="BQ20" s="72">
        <v>483</v>
      </c>
      <c r="BR20" s="72">
        <v>483</v>
      </c>
      <c r="BS20" s="72">
        <v>483</v>
      </c>
      <c r="BT20" s="72">
        <v>483</v>
      </c>
      <c r="BU20" s="72">
        <v>483</v>
      </c>
      <c r="BV20" s="72">
        <v>483</v>
      </c>
      <c r="BW20" s="72">
        <v>483</v>
      </c>
      <c r="BX20" s="72">
        <v>483</v>
      </c>
      <c r="BY20" s="72">
        <v>483</v>
      </c>
      <c r="BZ20" s="72">
        <v>483</v>
      </c>
      <c r="CA20" s="72">
        <v>483</v>
      </c>
      <c r="CB20" s="72">
        <v>483</v>
      </c>
    </row>
    <row r="21" spans="3:80" s="72" customFormat="1">
      <c r="C21" s="72" t="s">
        <v>322</v>
      </c>
      <c r="K21" s="72">
        <v>191</v>
      </c>
      <c r="L21" s="72">
        <v>191</v>
      </c>
      <c r="M21" s="72">
        <v>191</v>
      </c>
      <c r="N21" s="72">
        <v>191</v>
      </c>
      <c r="O21" s="72">
        <v>191</v>
      </c>
      <c r="P21" s="72">
        <v>191</v>
      </c>
      <c r="Q21" s="72">
        <v>191</v>
      </c>
      <c r="R21" s="72">
        <v>191</v>
      </c>
      <c r="S21" s="72">
        <v>191</v>
      </c>
      <c r="T21" s="72">
        <v>191</v>
      </c>
      <c r="U21" s="72">
        <v>191</v>
      </c>
      <c r="V21" s="72">
        <v>191</v>
      </c>
      <c r="W21" s="72">
        <v>191</v>
      </c>
      <c r="X21" s="72">
        <v>191</v>
      </c>
      <c r="Y21" s="72">
        <v>191</v>
      </c>
      <c r="Z21" s="72">
        <v>191</v>
      </c>
      <c r="AA21" s="72">
        <v>191</v>
      </c>
      <c r="AB21" s="72">
        <v>191</v>
      </c>
      <c r="AC21" s="72">
        <v>191</v>
      </c>
      <c r="AD21" s="72">
        <v>191</v>
      </c>
      <c r="AE21" s="72">
        <v>191</v>
      </c>
      <c r="AF21" s="72">
        <v>191</v>
      </c>
      <c r="AG21" s="72">
        <v>191</v>
      </c>
      <c r="AH21" s="72">
        <v>191</v>
      </c>
      <c r="AI21" s="72">
        <v>191</v>
      </c>
      <c r="AJ21" s="72">
        <v>191</v>
      </c>
      <c r="AK21" s="72">
        <v>191</v>
      </c>
      <c r="AL21" s="72">
        <v>191</v>
      </c>
      <c r="AM21" s="72">
        <v>191</v>
      </c>
      <c r="AN21" s="72">
        <v>191</v>
      </c>
      <c r="AO21" s="72">
        <v>191</v>
      </c>
      <c r="AP21" s="72">
        <v>191</v>
      </c>
      <c r="AQ21" s="72">
        <v>191</v>
      </c>
      <c r="AR21" s="72">
        <v>191</v>
      </c>
      <c r="AS21" s="72">
        <v>191</v>
      </c>
      <c r="AT21" s="72">
        <v>191</v>
      </c>
      <c r="AU21" s="72">
        <v>191</v>
      </c>
      <c r="AV21" s="72">
        <v>191</v>
      </c>
      <c r="AW21" s="72">
        <v>191</v>
      </c>
      <c r="AX21" s="72">
        <v>191</v>
      </c>
      <c r="AY21" s="72">
        <v>191</v>
      </c>
      <c r="AZ21" s="72">
        <v>191</v>
      </c>
      <c r="BA21" s="72">
        <v>191</v>
      </c>
      <c r="BB21" s="72">
        <v>191</v>
      </c>
      <c r="BC21" s="72">
        <v>191</v>
      </c>
      <c r="BD21" s="72">
        <v>191</v>
      </c>
      <c r="BE21" s="72">
        <v>191</v>
      </c>
      <c r="BF21" s="72">
        <v>191</v>
      </c>
      <c r="BG21" s="72">
        <v>191</v>
      </c>
      <c r="BH21" s="72">
        <v>191</v>
      </c>
      <c r="BI21" s="72">
        <v>191</v>
      </c>
      <c r="BJ21" s="72">
        <v>191</v>
      </c>
      <c r="BK21" s="72">
        <v>191</v>
      </c>
      <c r="BL21" s="72">
        <v>191</v>
      </c>
      <c r="BM21" s="72">
        <v>191</v>
      </c>
      <c r="BN21" s="72">
        <v>191</v>
      </c>
      <c r="BO21" s="72">
        <v>191</v>
      </c>
      <c r="BP21" s="72">
        <v>191</v>
      </c>
      <c r="BQ21" s="72">
        <v>191</v>
      </c>
      <c r="BR21" s="72">
        <v>191</v>
      </c>
      <c r="BS21" s="72">
        <v>191</v>
      </c>
      <c r="BT21" s="72">
        <v>191</v>
      </c>
      <c r="BU21" s="72">
        <v>191</v>
      </c>
      <c r="BV21" s="72">
        <v>191</v>
      </c>
      <c r="BW21" s="72">
        <v>191</v>
      </c>
      <c r="BX21" s="72">
        <v>191</v>
      </c>
      <c r="BY21" s="72">
        <v>191</v>
      </c>
      <c r="BZ21" s="72">
        <v>191</v>
      </c>
      <c r="CA21" s="72">
        <v>191</v>
      </c>
      <c r="CB21" s="72">
        <v>191</v>
      </c>
    </row>
    <row r="22" spans="3:80">
      <c r="K22" s="73">
        <v>1</v>
      </c>
      <c r="L22" s="73">
        <v>2</v>
      </c>
      <c r="M22" s="73">
        <v>3</v>
      </c>
      <c r="N22" s="73">
        <v>4</v>
      </c>
      <c r="O22" s="73">
        <v>5</v>
      </c>
      <c r="P22" s="73">
        <v>6</v>
      </c>
      <c r="Q22" s="73">
        <v>7</v>
      </c>
      <c r="R22" s="73">
        <v>8</v>
      </c>
      <c r="S22" s="73">
        <v>9</v>
      </c>
      <c r="T22" s="73">
        <v>10</v>
      </c>
      <c r="U22" s="73">
        <v>11</v>
      </c>
      <c r="V22" s="73">
        <v>12</v>
      </c>
      <c r="W22" s="73">
        <v>13</v>
      </c>
      <c r="X22" s="73">
        <v>14</v>
      </c>
      <c r="Y22" s="73">
        <v>15</v>
      </c>
      <c r="Z22" s="73">
        <v>16</v>
      </c>
      <c r="AA22" s="73">
        <v>17</v>
      </c>
      <c r="AB22" s="73">
        <v>18</v>
      </c>
      <c r="AC22" s="73">
        <v>19</v>
      </c>
      <c r="AD22" s="73">
        <v>20</v>
      </c>
      <c r="AE22" s="73">
        <v>21</v>
      </c>
      <c r="AF22" s="73">
        <v>22</v>
      </c>
      <c r="AG22" s="73">
        <v>23</v>
      </c>
      <c r="AH22" s="73">
        <v>24</v>
      </c>
      <c r="AI22" s="73">
        <v>25</v>
      </c>
      <c r="AJ22" s="133">
        <v>1</v>
      </c>
      <c r="AK22" s="73">
        <v>2</v>
      </c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3:80" s="72" customFormat="1">
      <c r="C23" s="72" t="s">
        <v>139</v>
      </c>
      <c r="K23" s="72">
        <v>570</v>
      </c>
      <c r="L23" s="72">
        <v>570</v>
      </c>
      <c r="M23" s="72">
        <v>570</v>
      </c>
      <c r="N23" s="72">
        <v>570</v>
      </c>
      <c r="O23" s="72">
        <v>570</v>
      </c>
      <c r="P23" s="72">
        <v>570</v>
      </c>
      <c r="Q23" s="72">
        <v>570</v>
      </c>
      <c r="R23" s="72">
        <v>570</v>
      </c>
      <c r="S23" s="72">
        <v>570</v>
      </c>
      <c r="T23" s="72">
        <v>570</v>
      </c>
      <c r="U23" s="72">
        <v>570</v>
      </c>
      <c r="V23" s="72">
        <v>570</v>
      </c>
      <c r="W23" s="72">
        <v>570</v>
      </c>
      <c r="X23" s="72">
        <v>570</v>
      </c>
      <c r="Y23" s="72">
        <v>570</v>
      </c>
      <c r="Z23" s="72">
        <v>570</v>
      </c>
      <c r="AA23" s="72">
        <v>570</v>
      </c>
      <c r="AB23" s="72">
        <v>570</v>
      </c>
      <c r="AC23" s="72">
        <v>570</v>
      </c>
      <c r="AD23" s="72">
        <v>570</v>
      </c>
      <c r="AE23" s="72">
        <v>570</v>
      </c>
      <c r="AF23" s="72">
        <v>570</v>
      </c>
      <c r="AG23" s="72">
        <v>570</v>
      </c>
      <c r="AH23" s="72">
        <v>570</v>
      </c>
      <c r="AI23" s="72">
        <v>570</v>
      </c>
    </row>
    <row r="24" spans="3:80" s="72" customFormat="1">
      <c r="C24" s="72" t="s">
        <v>271</v>
      </c>
      <c r="K24" s="72">
        <v>1119</v>
      </c>
      <c r="L24" s="72">
        <v>1119</v>
      </c>
      <c r="M24" s="72">
        <v>1119</v>
      </c>
      <c r="N24" s="72">
        <v>1119</v>
      </c>
      <c r="O24" s="72">
        <v>1119</v>
      </c>
      <c r="P24" s="72">
        <v>1119</v>
      </c>
      <c r="Q24" s="72">
        <v>1119</v>
      </c>
      <c r="R24" s="72">
        <v>1119</v>
      </c>
      <c r="S24" s="72">
        <v>1119</v>
      </c>
      <c r="T24" s="72">
        <v>1119</v>
      </c>
      <c r="U24" s="72">
        <v>1119</v>
      </c>
      <c r="V24" s="72">
        <v>1119</v>
      </c>
      <c r="W24" s="72">
        <v>1119</v>
      </c>
      <c r="X24" s="72">
        <v>1119</v>
      </c>
      <c r="Y24" s="72">
        <v>1119</v>
      </c>
      <c r="Z24" s="72">
        <v>1119</v>
      </c>
      <c r="AA24" s="72">
        <v>1119</v>
      </c>
      <c r="AB24" s="72">
        <v>1119</v>
      </c>
      <c r="AC24" s="72">
        <v>1119</v>
      </c>
      <c r="AD24" s="72">
        <v>1119</v>
      </c>
      <c r="AE24" s="72">
        <v>1119</v>
      </c>
      <c r="AF24" s="72">
        <v>1119</v>
      </c>
      <c r="AG24" s="72">
        <v>1119</v>
      </c>
      <c r="AH24" s="72">
        <v>1119</v>
      </c>
      <c r="AI24" s="72">
        <v>1119</v>
      </c>
    </row>
    <row r="25" spans="3:80" s="72" customFormat="1">
      <c r="C25" s="72" t="s">
        <v>276</v>
      </c>
      <c r="L25" s="72">
        <v>524</v>
      </c>
      <c r="M25" s="72">
        <v>524</v>
      </c>
      <c r="N25" s="72">
        <v>524</v>
      </c>
      <c r="O25" s="72">
        <v>524</v>
      </c>
      <c r="P25" s="72">
        <v>524</v>
      </c>
      <c r="Q25" s="72">
        <v>524</v>
      </c>
      <c r="R25" s="72">
        <v>524</v>
      </c>
      <c r="S25" s="72">
        <v>524</v>
      </c>
      <c r="T25" s="72">
        <v>524</v>
      </c>
      <c r="U25" s="72">
        <v>524</v>
      </c>
      <c r="V25" s="72">
        <v>524</v>
      </c>
      <c r="W25" s="72">
        <v>524</v>
      </c>
      <c r="X25" s="72">
        <v>524</v>
      </c>
      <c r="Y25" s="72">
        <v>524</v>
      </c>
      <c r="Z25" s="72">
        <v>524</v>
      </c>
      <c r="AA25" s="72">
        <v>524</v>
      </c>
      <c r="AB25" s="72">
        <v>524</v>
      </c>
      <c r="AC25" s="72">
        <v>524</v>
      </c>
      <c r="AD25" s="72">
        <v>524</v>
      </c>
      <c r="AE25" s="72">
        <v>524</v>
      </c>
      <c r="AF25" s="72">
        <v>524</v>
      </c>
      <c r="AG25" s="72">
        <v>524</v>
      </c>
      <c r="AH25" s="72">
        <v>524</v>
      </c>
      <c r="AI25" s="72">
        <v>524</v>
      </c>
      <c r="AJ25" s="72">
        <v>524</v>
      </c>
      <c r="AK25" s="72">
        <v>524</v>
      </c>
    </row>
    <row r="26" spans="3:80" s="72" customFormat="1">
      <c r="C26" s="72" t="s">
        <v>270</v>
      </c>
      <c r="L26" s="72">
        <v>538</v>
      </c>
      <c r="M26" s="72">
        <v>538</v>
      </c>
      <c r="N26" s="72">
        <v>538</v>
      </c>
      <c r="O26" s="72">
        <v>538</v>
      </c>
      <c r="P26" s="72">
        <v>538</v>
      </c>
      <c r="Q26" s="72">
        <v>538</v>
      </c>
      <c r="R26" s="72">
        <v>538</v>
      </c>
      <c r="S26" s="72">
        <v>538</v>
      </c>
      <c r="T26" s="72">
        <v>538</v>
      </c>
      <c r="U26" s="72">
        <v>538</v>
      </c>
      <c r="V26" s="72">
        <v>538</v>
      </c>
      <c r="W26" s="72">
        <v>538</v>
      </c>
      <c r="X26" s="72">
        <v>538</v>
      </c>
      <c r="Y26" s="72">
        <v>538</v>
      </c>
      <c r="Z26" s="72">
        <v>538</v>
      </c>
      <c r="AA26" s="72">
        <v>538</v>
      </c>
      <c r="AB26" s="72">
        <v>538</v>
      </c>
      <c r="AC26" s="72">
        <v>538</v>
      </c>
      <c r="AD26" s="72">
        <v>538</v>
      </c>
      <c r="AE26" s="72">
        <v>538</v>
      </c>
      <c r="AF26" s="72">
        <v>538</v>
      </c>
      <c r="AG26" s="72">
        <v>538</v>
      </c>
      <c r="AH26" s="72">
        <v>538</v>
      </c>
      <c r="AI26" s="72">
        <v>538</v>
      </c>
      <c r="AJ26" s="72">
        <v>538</v>
      </c>
      <c r="AK26" s="72">
        <v>538</v>
      </c>
    </row>
    <row r="27" spans="3:80" s="72" customFormat="1">
      <c r="C27" s="133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I27" s="134"/>
      <c r="AJ27" s="134"/>
      <c r="AK27" s="134"/>
    </row>
    <row r="28" spans="3:80" s="72" customFormat="1">
      <c r="C28" s="133" t="s">
        <v>296</v>
      </c>
      <c r="E28" s="369">
        <v>82.07</v>
      </c>
      <c r="F28" s="369">
        <v>288.60000000000002</v>
      </c>
      <c r="G28" s="396">
        <v>470.64000000000004</v>
      </c>
      <c r="H28" s="396">
        <v>793.65000000000009</v>
      </c>
      <c r="I28" s="396">
        <v>1135.5300000000002</v>
      </c>
      <c r="J28" s="396">
        <v>1069.23</v>
      </c>
      <c r="K28" s="396">
        <f t="shared" ref="K28:AK28" si="2">K18+K20+K21+K23+K24+K25+K26</f>
        <v>205.93000000000029</v>
      </c>
      <c r="L28" s="396">
        <f t="shared" si="2"/>
        <v>190.2800000000002</v>
      </c>
      <c r="M28" s="396">
        <f t="shared" si="2"/>
        <v>418.94000000000005</v>
      </c>
      <c r="N28" s="396">
        <f t="shared" si="2"/>
        <v>575.45000000000027</v>
      </c>
      <c r="O28" s="396">
        <f t="shared" si="2"/>
        <v>704.21</v>
      </c>
      <c r="P28" s="396">
        <f t="shared" si="2"/>
        <v>835.19</v>
      </c>
      <c r="Q28" s="396">
        <f t="shared" si="2"/>
        <v>962.84000000000015</v>
      </c>
      <c r="R28" s="396">
        <f t="shared" si="2"/>
        <v>1124.9000000000001</v>
      </c>
      <c r="S28" s="396">
        <f t="shared" si="2"/>
        <v>1234.7900000000004</v>
      </c>
      <c r="T28" s="396">
        <f t="shared" si="2"/>
        <v>1381.3100000000004</v>
      </c>
      <c r="U28" s="396">
        <f t="shared" si="2"/>
        <v>1397.9600000000005</v>
      </c>
      <c r="V28" s="396">
        <f t="shared" si="2"/>
        <v>1644.38</v>
      </c>
      <c r="W28" s="396">
        <f t="shared" si="2"/>
        <v>1740.9500000000003</v>
      </c>
      <c r="X28" s="396">
        <f t="shared" si="2"/>
        <v>1678.7900000000004</v>
      </c>
      <c r="Y28" s="396">
        <f t="shared" si="2"/>
        <v>1738.7300000000005</v>
      </c>
      <c r="Z28" s="396">
        <f t="shared" si="2"/>
        <v>1833.0800000000004</v>
      </c>
      <c r="AA28" s="396">
        <f t="shared" si="2"/>
        <v>1875.2600000000002</v>
      </c>
      <c r="AB28" s="396">
        <f t="shared" si="2"/>
        <v>1867.4900000000002</v>
      </c>
      <c r="AC28" s="396">
        <f t="shared" si="2"/>
        <v>1839.7400000000002</v>
      </c>
      <c r="AD28" s="396">
        <f t="shared" si="2"/>
        <v>1877.4800000000005</v>
      </c>
      <c r="AE28" s="396">
        <f t="shared" si="2"/>
        <v>1964.06</v>
      </c>
      <c r="AF28" s="396">
        <f t="shared" si="2"/>
        <v>1964.06</v>
      </c>
      <c r="AG28" s="396">
        <f t="shared" si="2"/>
        <v>1964.06</v>
      </c>
      <c r="AH28" s="396">
        <f t="shared" si="2"/>
        <v>1964.06</v>
      </c>
      <c r="AI28" s="396">
        <f t="shared" si="2"/>
        <v>1964.06</v>
      </c>
      <c r="AJ28" s="396">
        <f t="shared" si="2"/>
        <v>275.05999999999995</v>
      </c>
      <c r="AK28" s="396">
        <f t="shared" si="2"/>
        <v>275.05999999999995</v>
      </c>
    </row>
    <row r="29" spans="3:80" s="72" customFormat="1"/>
    <row r="30" spans="3:80">
      <c r="C30" s="133" t="s">
        <v>384</v>
      </c>
      <c r="E30" s="369">
        <f>E17</f>
        <v>152.07</v>
      </c>
      <c r="F30" s="369">
        <f t="shared" ref="F30:J30" si="3">F17</f>
        <v>288.60000000000002</v>
      </c>
      <c r="G30" s="76">
        <f t="shared" si="3"/>
        <v>470.64000000000004</v>
      </c>
      <c r="H30" s="76">
        <f t="shared" si="3"/>
        <v>793.65000000000009</v>
      </c>
      <c r="I30" s="76">
        <f t="shared" si="3"/>
        <v>1135.5300000000002</v>
      </c>
      <c r="J30" s="76">
        <f t="shared" si="3"/>
        <v>1435.23</v>
      </c>
      <c r="K30" s="76">
        <f>K17+K20+K21+K23+K24+K25+K26</f>
        <v>4097.93</v>
      </c>
      <c r="L30" s="76">
        <f t="shared" ref="L30:AK30" si="4">L17+L20+L21+L23+L24+L25+L26</f>
        <v>5476.2800000000007</v>
      </c>
      <c r="M30" s="76">
        <f t="shared" si="4"/>
        <v>5704.9400000000005</v>
      </c>
      <c r="N30" s="76">
        <f t="shared" si="4"/>
        <v>5861.4500000000007</v>
      </c>
      <c r="O30" s="76">
        <f t="shared" si="4"/>
        <v>5990.21</v>
      </c>
      <c r="P30" s="76">
        <f t="shared" si="4"/>
        <v>6121.1900000000005</v>
      </c>
      <c r="Q30" s="76">
        <f t="shared" si="4"/>
        <v>6248.84</v>
      </c>
      <c r="R30" s="76">
        <f t="shared" si="4"/>
        <v>6410.9</v>
      </c>
      <c r="S30" s="76">
        <f t="shared" si="4"/>
        <v>6520.7900000000009</v>
      </c>
      <c r="T30" s="76">
        <f t="shared" si="4"/>
        <v>6667.31</v>
      </c>
      <c r="U30" s="76">
        <f t="shared" si="4"/>
        <v>6683.9600000000009</v>
      </c>
      <c r="V30" s="76">
        <f t="shared" si="4"/>
        <v>6930.38</v>
      </c>
      <c r="W30" s="76">
        <f t="shared" si="4"/>
        <v>7026.9500000000007</v>
      </c>
      <c r="X30" s="76">
        <f t="shared" si="4"/>
        <v>6964.7900000000009</v>
      </c>
      <c r="Y30" s="76">
        <f t="shared" si="4"/>
        <v>7024.7300000000005</v>
      </c>
      <c r="Z30" s="76">
        <f t="shared" si="4"/>
        <v>7119.08</v>
      </c>
      <c r="AA30" s="76">
        <f t="shared" si="4"/>
        <v>7161.26</v>
      </c>
      <c r="AB30" s="76">
        <f t="shared" si="4"/>
        <v>7153.49</v>
      </c>
      <c r="AC30" s="76">
        <f t="shared" si="4"/>
        <v>7125.74</v>
      </c>
      <c r="AD30" s="76">
        <f t="shared" si="4"/>
        <v>7163.4800000000005</v>
      </c>
      <c r="AE30" s="76">
        <f t="shared" si="4"/>
        <v>7250.0599999999995</v>
      </c>
      <c r="AF30" s="76">
        <f t="shared" si="4"/>
        <v>7250.0599999999995</v>
      </c>
      <c r="AG30" s="76">
        <f t="shared" si="4"/>
        <v>7250.0599999999995</v>
      </c>
      <c r="AH30" s="76">
        <f t="shared" si="4"/>
        <v>7250.0599999999995</v>
      </c>
      <c r="AI30" s="76">
        <f t="shared" si="4"/>
        <v>7250.0599999999995</v>
      </c>
      <c r="AJ30" s="76">
        <f>AJ17+AJ20+AJ21+AJ23+AJ24+AJ25+AJ26</f>
        <v>5561.0599999999995</v>
      </c>
      <c r="AK30" s="76">
        <f t="shared" si="4"/>
        <v>5561.0599999999995</v>
      </c>
    </row>
    <row r="32" spans="3:80" ht="18.75">
      <c r="C32" s="320" t="s">
        <v>297</v>
      </c>
    </row>
    <row r="34" spans="3:80">
      <c r="C34" s="133" t="s">
        <v>89</v>
      </c>
      <c r="E34" s="133" t="s">
        <v>110</v>
      </c>
      <c r="F34" s="133" t="s">
        <v>111</v>
      </c>
      <c r="G34" s="133" t="s">
        <v>112</v>
      </c>
      <c r="H34" s="133" t="s">
        <v>113</v>
      </c>
      <c r="I34" s="133" t="s">
        <v>114</v>
      </c>
      <c r="J34" s="133" t="s">
        <v>115</v>
      </c>
      <c r="K34" s="9" t="s">
        <v>19</v>
      </c>
      <c r="L34" s="9" t="s">
        <v>20</v>
      </c>
      <c r="M34" s="9" t="s">
        <v>21</v>
      </c>
      <c r="N34" s="9" t="s">
        <v>22</v>
      </c>
      <c r="O34" s="9" t="s">
        <v>23</v>
      </c>
      <c r="P34" s="9" t="s">
        <v>24</v>
      </c>
      <c r="Q34" s="9" t="s">
        <v>25</v>
      </c>
      <c r="R34" s="9" t="s">
        <v>26</v>
      </c>
      <c r="S34" s="9" t="s">
        <v>27</v>
      </c>
      <c r="T34" s="9" t="s">
        <v>28</v>
      </c>
      <c r="U34" s="9" t="s">
        <v>29</v>
      </c>
      <c r="V34" s="9" t="s">
        <v>30</v>
      </c>
      <c r="W34" s="9" t="s">
        <v>31</v>
      </c>
      <c r="X34" s="9" t="s">
        <v>32</v>
      </c>
      <c r="Y34" s="9" t="s">
        <v>33</v>
      </c>
      <c r="Z34" s="9" t="s">
        <v>34</v>
      </c>
      <c r="AA34" s="9" t="s">
        <v>35</v>
      </c>
      <c r="AB34" s="9" t="s">
        <v>36</v>
      </c>
      <c r="AC34" s="9" t="s">
        <v>37</v>
      </c>
      <c r="AD34" s="9" t="s">
        <v>38</v>
      </c>
      <c r="AE34" s="9" t="s">
        <v>39</v>
      </c>
      <c r="AF34" s="9" t="s">
        <v>40</v>
      </c>
      <c r="AG34" s="9" t="s">
        <v>41</v>
      </c>
      <c r="AH34" s="9" t="s">
        <v>42</v>
      </c>
      <c r="AI34" s="9" t="s">
        <v>43</v>
      </c>
      <c r="AJ34" s="9" t="s">
        <v>44</v>
      </c>
      <c r="AK34" s="9" t="s">
        <v>45</v>
      </c>
      <c r="AL34" s="9" t="s">
        <v>46</v>
      </c>
      <c r="AM34" s="9" t="s">
        <v>47</v>
      </c>
      <c r="AN34" s="9" t="s">
        <v>48</v>
      </c>
      <c r="AO34" s="9" t="s">
        <v>49</v>
      </c>
      <c r="AP34" s="9" t="s">
        <v>50</v>
      </c>
      <c r="AQ34" s="9" t="s">
        <v>51</v>
      </c>
      <c r="AR34" s="9" t="s">
        <v>52</v>
      </c>
      <c r="AS34" s="9" t="s">
        <v>53</v>
      </c>
      <c r="AT34" s="9" t="s">
        <v>54</v>
      </c>
      <c r="AU34" s="9" t="s">
        <v>55</v>
      </c>
      <c r="AV34" s="9" t="s">
        <v>56</v>
      </c>
      <c r="AW34" s="9" t="s">
        <v>57</v>
      </c>
      <c r="AX34" s="9" t="s">
        <v>58</v>
      </c>
      <c r="AY34" s="9" t="s">
        <v>59</v>
      </c>
      <c r="AZ34" s="9" t="s">
        <v>60</v>
      </c>
      <c r="BA34" s="9" t="s">
        <v>61</v>
      </c>
      <c r="BB34" s="9" t="s">
        <v>62</v>
      </c>
      <c r="BC34" s="9" t="s">
        <v>63</v>
      </c>
      <c r="BD34" s="9" t="s">
        <v>64</v>
      </c>
      <c r="BE34" s="9" t="s">
        <v>65</v>
      </c>
      <c r="BF34" s="9" t="s">
        <v>66</v>
      </c>
      <c r="BG34" s="9" t="s">
        <v>67</v>
      </c>
      <c r="BH34" s="9" t="s">
        <v>68</v>
      </c>
      <c r="BI34" s="9" t="s">
        <v>69</v>
      </c>
      <c r="BJ34" s="9" t="s">
        <v>70</v>
      </c>
      <c r="BK34" s="9" t="s">
        <v>71</v>
      </c>
      <c r="BL34" s="9" t="s">
        <v>72</v>
      </c>
      <c r="BM34" s="9" t="s">
        <v>73</v>
      </c>
      <c r="BN34" s="9" t="s">
        <v>74</v>
      </c>
      <c r="BO34" s="9" t="s">
        <v>75</v>
      </c>
      <c r="BP34" s="9" t="s">
        <v>76</v>
      </c>
      <c r="BQ34" s="9" t="s">
        <v>77</v>
      </c>
      <c r="BR34" s="9" t="s">
        <v>78</v>
      </c>
      <c r="BS34" s="9" t="s">
        <v>79</v>
      </c>
      <c r="BT34" s="9" t="s">
        <v>80</v>
      </c>
      <c r="BU34" s="9" t="s">
        <v>81</v>
      </c>
      <c r="BV34" s="9" t="s">
        <v>82</v>
      </c>
      <c r="BW34" s="9" t="s">
        <v>83</v>
      </c>
      <c r="BX34" s="9" t="s">
        <v>84</v>
      </c>
      <c r="BY34" s="9" t="s">
        <v>85</v>
      </c>
      <c r="BZ34" s="9" t="s">
        <v>86</v>
      </c>
      <c r="CA34" s="9" t="s">
        <v>87</v>
      </c>
      <c r="CB34" s="9" t="s">
        <v>88</v>
      </c>
    </row>
    <row r="35" spans="3:80"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3:80">
      <c r="C36" s="133" t="s">
        <v>294</v>
      </c>
      <c r="E36" s="133">
        <v>118</v>
      </c>
      <c r="F36" s="133">
        <v>-105</v>
      </c>
      <c r="G36" s="133">
        <v>-403</v>
      </c>
      <c r="H36" s="133">
        <v>-737</v>
      </c>
      <c r="I36" s="133">
        <v>-1013</v>
      </c>
      <c r="J36" s="133">
        <v>-1334</v>
      </c>
    </row>
    <row r="37" spans="3:80" s="73" customFormat="1">
      <c r="C37" s="73" t="s">
        <v>289</v>
      </c>
      <c r="J37" s="73">
        <f>'Energy &amp; capacity gap'!E17</f>
        <v>0</v>
      </c>
      <c r="K37" s="73">
        <f>'Energy &amp; capacity gap'!F17</f>
        <v>-820.43999999999994</v>
      </c>
      <c r="L37" s="73">
        <f>'Energy &amp; capacity gap'!G17</f>
        <v>-984.69999999999993</v>
      </c>
      <c r="M37" s="73">
        <f>'Energy &amp; capacity gap'!H17</f>
        <v>-984.69999999999993</v>
      </c>
      <c r="N37" s="73">
        <f>'Energy &amp; capacity gap'!I17</f>
        <v>-984.69999999999993</v>
      </c>
      <c r="O37" s="73">
        <f>'Energy &amp; capacity gap'!J17</f>
        <v>-984.69999999999993</v>
      </c>
      <c r="P37" s="73">
        <f>'Energy &amp; capacity gap'!K17</f>
        <v>-984.69999999999993</v>
      </c>
      <c r="Q37" s="73">
        <f>'Energy &amp; capacity gap'!L17</f>
        <v>-984.69999999999993</v>
      </c>
      <c r="R37" s="73">
        <f>'Energy &amp; capacity gap'!M17</f>
        <v>-984.69999999999993</v>
      </c>
      <c r="S37" s="73">
        <f>'Energy &amp; capacity gap'!N17</f>
        <v>-984.69999999999993</v>
      </c>
      <c r="T37" s="73">
        <f>'Energy &amp; capacity gap'!O17</f>
        <v>-984.69999999999993</v>
      </c>
      <c r="U37" s="73">
        <f>'Energy &amp; capacity gap'!P17</f>
        <v>-984.69999999999993</v>
      </c>
      <c r="V37" s="73">
        <f>'Energy &amp; capacity gap'!Q17</f>
        <v>-984.69999999999993</v>
      </c>
      <c r="W37" s="73">
        <f>'Energy &amp; capacity gap'!R17</f>
        <v>-984.69999999999993</v>
      </c>
      <c r="X37" s="73">
        <f>'Energy &amp; capacity gap'!S17</f>
        <v>-984.69999999999993</v>
      </c>
      <c r="Y37" s="73">
        <f>'Energy &amp; capacity gap'!T17</f>
        <v>-984.69999999999993</v>
      </c>
      <c r="Z37" s="73">
        <f>'Energy &amp; capacity gap'!U17</f>
        <v>-984.69999999999993</v>
      </c>
      <c r="AA37" s="73">
        <f>'Energy &amp; capacity gap'!V17</f>
        <v>-984.69999999999993</v>
      </c>
      <c r="AB37" s="73">
        <f>'Energy &amp; capacity gap'!W17</f>
        <v>-984.69999999999993</v>
      </c>
      <c r="AC37" s="73">
        <f>'Energy &amp; capacity gap'!X17</f>
        <v>-984.69999999999993</v>
      </c>
      <c r="AD37" s="73">
        <f>'Energy &amp; capacity gap'!Y17</f>
        <v>-984.69999999999993</v>
      </c>
      <c r="AE37" s="73">
        <f>'Energy &amp; capacity gap'!Z17</f>
        <v>-984.69999999999993</v>
      </c>
      <c r="AF37" s="73">
        <f>'Energy &amp; capacity gap'!AA17</f>
        <v>-984.69999999999993</v>
      </c>
      <c r="AG37" s="73">
        <f>'Energy &amp; capacity gap'!AB17</f>
        <v>-984.69999999999993</v>
      </c>
      <c r="AH37" s="73">
        <f>'Energy &amp; capacity gap'!AC17</f>
        <v>-984.69999999999993</v>
      </c>
      <c r="AI37" s="73">
        <f>'Energy &amp; capacity gap'!AD17</f>
        <v>-984.69999999999993</v>
      </c>
      <c r="AJ37" s="73">
        <f>'Energy &amp; capacity gap'!AE17</f>
        <v>-984.69999999999993</v>
      </c>
      <c r="AK37" s="73">
        <f>'Energy &amp; capacity gap'!AF17</f>
        <v>-984.69999999999993</v>
      </c>
    </row>
    <row r="39" spans="3:80">
      <c r="C39" s="318" t="s">
        <v>295</v>
      </c>
    </row>
    <row r="40" spans="3:80" s="76" customFormat="1">
      <c r="C40" s="76" t="s">
        <v>116</v>
      </c>
      <c r="E40" s="322">
        <v>31.080000000000002</v>
      </c>
      <c r="F40" s="322">
        <v>51.06</v>
      </c>
      <c r="G40" s="322">
        <v>78.81</v>
      </c>
      <c r="H40" s="322">
        <v>124.32000000000001</v>
      </c>
      <c r="I40" s="322">
        <v>168.72000000000003</v>
      </c>
      <c r="J40" s="322">
        <v>207.57000000000002</v>
      </c>
      <c r="K40" s="322">
        <v>245.31000000000003</v>
      </c>
      <c r="L40" s="322">
        <v>285.27000000000004</v>
      </c>
      <c r="M40" s="322">
        <v>311.91000000000003</v>
      </c>
      <c r="N40" s="322">
        <v>329.67</v>
      </c>
      <c r="O40" s="322">
        <v>342.99</v>
      </c>
      <c r="P40" s="322">
        <v>352.98</v>
      </c>
      <c r="Q40" s="322">
        <v>360.75000000000006</v>
      </c>
      <c r="R40" s="322">
        <v>369.63000000000005</v>
      </c>
      <c r="S40" s="322">
        <v>371.85</v>
      </c>
      <c r="T40" s="322">
        <v>378.51000000000005</v>
      </c>
      <c r="U40" s="322">
        <v>374.07000000000005</v>
      </c>
      <c r="V40" s="322">
        <v>402.93000000000006</v>
      </c>
      <c r="W40" s="322">
        <v>417.36</v>
      </c>
      <c r="X40" s="322">
        <v>415.14000000000004</v>
      </c>
      <c r="Y40" s="322">
        <v>431.79</v>
      </c>
      <c r="Z40" s="322">
        <v>453.99000000000007</v>
      </c>
      <c r="AA40" s="322">
        <v>468.42</v>
      </c>
      <c r="AB40" s="322">
        <v>477.30000000000007</v>
      </c>
      <c r="AC40" s="322">
        <v>483.96000000000004</v>
      </c>
      <c r="AD40" s="322">
        <v>496.17</v>
      </c>
      <c r="AE40" s="322">
        <v>515.04000000000008</v>
      </c>
      <c r="AF40" s="322">
        <v>515.04000000000008</v>
      </c>
      <c r="AG40" s="322">
        <v>515.04000000000008</v>
      </c>
      <c r="AH40" s="322">
        <v>515.04000000000008</v>
      </c>
      <c r="AI40" s="322">
        <v>515.04000000000008</v>
      </c>
      <c r="AJ40" s="322">
        <v>515.04000000000008</v>
      </c>
      <c r="AK40" s="322">
        <v>515.04000000000008</v>
      </c>
    </row>
    <row r="41" spans="3:80">
      <c r="C41" s="133" t="s">
        <v>296</v>
      </c>
      <c r="E41" s="369">
        <v>31.080000000000002</v>
      </c>
      <c r="F41" s="396">
        <v>51.06</v>
      </c>
      <c r="G41" s="396">
        <v>78.81</v>
      </c>
      <c r="H41" s="396">
        <v>124.32000000000001</v>
      </c>
      <c r="I41" s="396">
        <v>168.72000000000003</v>
      </c>
      <c r="J41" s="396">
        <v>207.57000000000002</v>
      </c>
      <c r="K41" s="73">
        <f t="shared" ref="K41:AK41" si="5">K37+K40</f>
        <v>-575.12999999999988</v>
      </c>
      <c r="L41" s="73">
        <f t="shared" si="5"/>
        <v>-699.42999999999984</v>
      </c>
      <c r="M41" s="73">
        <f t="shared" si="5"/>
        <v>-672.79</v>
      </c>
      <c r="N41" s="73">
        <f t="shared" si="5"/>
        <v>-655.03</v>
      </c>
      <c r="O41" s="73">
        <f t="shared" si="5"/>
        <v>-641.70999999999992</v>
      </c>
      <c r="P41" s="73">
        <f t="shared" si="5"/>
        <v>-631.71999999999991</v>
      </c>
      <c r="Q41" s="73">
        <f t="shared" si="5"/>
        <v>-623.94999999999982</v>
      </c>
      <c r="R41" s="73">
        <f t="shared" si="5"/>
        <v>-615.06999999999994</v>
      </c>
      <c r="S41" s="73">
        <f t="shared" si="5"/>
        <v>-612.84999999999991</v>
      </c>
      <c r="T41" s="73">
        <f t="shared" si="5"/>
        <v>-606.18999999999983</v>
      </c>
      <c r="U41" s="73">
        <f t="shared" si="5"/>
        <v>-610.62999999999988</v>
      </c>
      <c r="V41" s="73">
        <f t="shared" si="5"/>
        <v>-581.76999999999987</v>
      </c>
      <c r="W41" s="73">
        <f t="shared" si="5"/>
        <v>-567.33999999999992</v>
      </c>
      <c r="X41" s="73">
        <f t="shared" si="5"/>
        <v>-569.55999999999995</v>
      </c>
      <c r="Y41" s="73">
        <f t="shared" si="5"/>
        <v>-552.90999999999985</v>
      </c>
      <c r="Z41" s="73">
        <f t="shared" si="5"/>
        <v>-530.70999999999981</v>
      </c>
      <c r="AA41" s="73">
        <f t="shared" si="5"/>
        <v>-516.28</v>
      </c>
      <c r="AB41" s="73">
        <f t="shared" si="5"/>
        <v>-507.39999999999986</v>
      </c>
      <c r="AC41" s="73">
        <f t="shared" si="5"/>
        <v>-500.7399999999999</v>
      </c>
      <c r="AD41" s="73">
        <f t="shared" si="5"/>
        <v>-488.52999999999992</v>
      </c>
      <c r="AE41" s="73">
        <f t="shared" si="5"/>
        <v>-469.65999999999985</v>
      </c>
      <c r="AF41" s="73">
        <f t="shared" si="5"/>
        <v>-469.65999999999985</v>
      </c>
      <c r="AG41" s="73">
        <f t="shared" si="5"/>
        <v>-469.65999999999985</v>
      </c>
      <c r="AH41" s="73">
        <f t="shared" si="5"/>
        <v>-469.65999999999985</v>
      </c>
      <c r="AI41" s="73">
        <f t="shared" si="5"/>
        <v>-469.65999999999985</v>
      </c>
      <c r="AJ41" s="73">
        <f t="shared" si="5"/>
        <v>-469.65999999999985</v>
      </c>
      <c r="AK41" s="73">
        <f t="shared" si="5"/>
        <v>-469.65999999999985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</row>
    <row r="43" spans="3:80">
      <c r="C43" s="72" t="s">
        <v>321</v>
      </c>
      <c r="J43" s="324"/>
      <c r="K43" s="324">
        <v>58</v>
      </c>
      <c r="L43" s="324">
        <v>58</v>
      </c>
      <c r="M43" s="324">
        <v>58</v>
      </c>
      <c r="N43" s="324">
        <v>58</v>
      </c>
      <c r="O43" s="324">
        <v>58</v>
      </c>
      <c r="P43" s="324">
        <v>58</v>
      </c>
      <c r="Q43" s="324">
        <v>58</v>
      </c>
      <c r="R43" s="324">
        <v>58</v>
      </c>
      <c r="S43" s="324">
        <v>58</v>
      </c>
      <c r="T43" s="324">
        <v>58</v>
      </c>
      <c r="U43" s="324">
        <v>58</v>
      </c>
      <c r="V43" s="324">
        <v>58</v>
      </c>
      <c r="W43" s="324">
        <v>58</v>
      </c>
      <c r="X43" s="324">
        <v>58</v>
      </c>
      <c r="Y43" s="324">
        <v>58</v>
      </c>
      <c r="Z43" s="324">
        <v>58</v>
      </c>
      <c r="AA43" s="324">
        <v>58</v>
      </c>
      <c r="AB43" s="324">
        <v>58</v>
      </c>
      <c r="AC43" s="324">
        <v>58</v>
      </c>
      <c r="AD43" s="324">
        <v>58</v>
      </c>
      <c r="AE43" s="324">
        <v>58</v>
      </c>
      <c r="AF43" s="324">
        <v>58</v>
      </c>
      <c r="AG43" s="324">
        <v>58</v>
      </c>
      <c r="AH43" s="324">
        <v>58</v>
      </c>
      <c r="AI43" s="324">
        <v>58</v>
      </c>
      <c r="AJ43" s="324">
        <v>58</v>
      </c>
      <c r="AK43" s="324">
        <v>58</v>
      </c>
      <c r="AL43" s="324">
        <v>58</v>
      </c>
      <c r="AM43" s="324">
        <v>58</v>
      </c>
      <c r="AN43" s="324">
        <v>58</v>
      </c>
      <c r="AO43" s="324">
        <v>58</v>
      </c>
    </row>
    <row r="44" spans="3:80">
      <c r="C44" s="72" t="s">
        <v>322</v>
      </c>
      <c r="D44" s="72"/>
      <c r="J44" s="324"/>
      <c r="K44" s="324">
        <v>23</v>
      </c>
      <c r="L44" s="324">
        <v>23</v>
      </c>
      <c r="M44" s="324">
        <v>23</v>
      </c>
      <c r="N44" s="324">
        <v>23</v>
      </c>
      <c r="O44" s="324">
        <v>23</v>
      </c>
      <c r="P44" s="324">
        <v>23</v>
      </c>
      <c r="Q44" s="324">
        <v>23</v>
      </c>
      <c r="R44" s="324">
        <v>23</v>
      </c>
      <c r="S44" s="324">
        <v>23</v>
      </c>
      <c r="T44" s="324">
        <v>23</v>
      </c>
      <c r="U44" s="324">
        <v>23</v>
      </c>
      <c r="V44" s="324">
        <v>23</v>
      </c>
      <c r="W44" s="324">
        <v>23</v>
      </c>
      <c r="X44" s="324">
        <v>23</v>
      </c>
      <c r="Y44" s="324">
        <v>23</v>
      </c>
      <c r="Z44" s="324">
        <v>23</v>
      </c>
      <c r="AA44" s="324">
        <v>23</v>
      </c>
      <c r="AB44" s="324">
        <v>23</v>
      </c>
      <c r="AC44" s="324">
        <v>23</v>
      </c>
      <c r="AD44" s="324">
        <v>23</v>
      </c>
      <c r="AE44" s="324">
        <v>23</v>
      </c>
      <c r="AF44" s="324">
        <v>23</v>
      </c>
      <c r="AG44" s="324">
        <v>23</v>
      </c>
      <c r="AH44" s="324">
        <v>23</v>
      </c>
      <c r="AI44" s="324">
        <v>23</v>
      </c>
      <c r="AJ44" s="324">
        <v>23</v>
      </c>
      <c r="AK44" s="324">
        <v>23</v>
      </c>
      <c r="AL44" s="324">
        <v>23</v>
      </c>
      <c r="AM44" s="324">
        <v>23</v>
      </c>
      <c r="AN44" s="324">
        <v>23</v>
      </c>
      <c r="AO44" s="324">
        <v>23</v>
      </c>
    </row>
    <row r="45" spans="3:80"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</row>
    <row r="46" spans="3:80" s="72" customFormat="1">
      <c r="C46" s="72" t="s">
        <v>139</v>
      </c>
      <c r="K46" s="72">
        <v>37</v>
      </c>
      <c r="L46" s="72">
        <v>37</v>
      </c>
      <c r="M46" s="72">
        <v>37</v>
      </c>
      <c r="N46" s="72">
        <v>37</v>
      </c>
      <c r="O46" s="72">
        <v>37</v>
      </c>
      <c r="P46" s="72">
        <v>37</v>
      </c>
      <c r="Q46" s="72">
        <v>37</v>
      </c>
      <c r="R46" s="72">
        <v>37</v>
      </c>
      <c r="S46" s="72">
        <v>37</v>
      </c>
      <c r="T46" s="72">
        <v>37</v>
      </c>
      <c r="U46" s="72">
        <v>37</v>
      </c>
      <c r="V46" s="72">
        <v>37</v>
      </c>
      <c r="W46" s="72">
        <v>37</v>
      </c>
      <c r="X46" s="72">
        <v>37</v>
      </c>
      <c r="Y46" s="72">
        <v>37</v>
      </c>
      <c r="Z46" s="72">
        <v>37</v>
      </c>
      <c r="AA46" s="72">
        <v>37</v>
      </c>
      <c r="AB46" s="72">
        <v>37</v>
      </c>
      <c r="AC46" s="72">
        <v>37</v>
      </c>
      <c r="AD46" s="72">
        <v>37</v>
      </c>
      <c r="AE46" s="72">
        <v>37</v>
      </c>
      <c r="AF46" s="72">
        <v>37</v>
      </c>
      <c r="AG46" s="72">
        <v>37</v>
      </c>
      <c r="AH46" s="72">
        <v>37</v>
      </c>
      <c r="AI46" s="72">
        <v>37</v>
      </c>
    </row>
    <row r="47" spans="3:80" s="72" customFormat="1">
      <c r="C47" s="72" t="s">
        <v>299</v>
      </c>
      <c r="K47" s="72">
        <v>77</v>
      </c>
      <c r="L47" s="72">
        <v>77</v>
      </c>
      <c r="M47" s="72">
        <v>77</v>
      </c>
      <c r="N47" s="72">
        <v>77</v>
      </c>
      <c r="O47" s="72">
        <v>77</v>
      </c>
      <c r="P47" s="72">
        <v>77</v>
      </c>
      <c r="Q47" s="72">
        <v>77</v>
      </c>
      <c r="R47" s="72">
        <v>77</v>
      </c>
      <c r="S47" s="72">
        <v>77</v>
      </c>
      <c r="T47" s="72">
        <v>77</v>
      </c>
      <c r="U47" s="72">
        <v>77</v>
      </c>
      <c r="V47" s="72">
        <v>77</v>
      </c>
      <c r="W47" s="72">
        <v>77</v>
      </c>
      <c r="X47" s="72">
        <v>77</v>
      </c>
      <c r="Y47" s="72">
        <v>77</v>
      </c>
      <c r="Z47" s="72">
        <v>77</v>
      </c>
      <c r="AA47" s="72">
        <v>77</v>
      </c>
      <c r="AB47" s="72">
        <v>77</v>
      </c>
      <c r="AC47" s="72">
        <v>77</v>
      </c>
      <c r="AD47" s="72">
        <v>77</v>
      </c>
      <c r="AE47" s="72">
        <v>77</v>
      </c>
      <c r="AF47" s="72">
        <v>77</v>
      </c>
      <c r="AG47" s="72">
        <v>77</v>
      </c>
      <c r="AH47" s="72">
        <v>77</v>
      </c>
      <c r="AI47" s="72">
        <v>77</v>
      </c>
    </row>
    <row r="48" spans="3:80" s="72" customFormat="1">
      <c r="C48" s="72" t="s">
        <v>276</v>
      </c>
      <c r="L48" s="72">
        <v>36</v>
      </c>
      <c r="M48" s="72">
        <v>36</v>
      </c>
      <c r="N48" s="72">
        <v>36</v>
      </c>
      <c r="O48" s="72">
        <v>36</v>
      </c>
      <c r="P48" s="72">
        <v>36</v>
      </c>
      <c r="Q48" s="72">
        <v>36</v>
      </c>
      <c r="R48" s="72">
        <v>36</v>
      </c>
      <c r="S48" s="72">
        <v>36</v>
      </c>
      <c r="T48" s="72">
        <v>36</v>
      </c>
      <c r="U48" s="72">
        <v>36</v>
      </c>
      <c r="V48" s="72">
        <v>36</v>
      </c>
      <c r="W48" s="72">
        <v>36</v>
      </c>
      <c r="X48" s="72">
        <v>36</v>
      </c>
      <c r="Y48" s="72">
        <v>36</v>
      </c>
      <c r="Z48" s="72">
        <v>36</v>
      </c>
      <c r="AA48" s="72">
        <v>36</v>
      </c>
      <c r="AB48" s="72">
        <v>36</v>
      </c>
      <c r="AC48" s="72">
        <v>36</v>
      </c>
      <c r="AD48" s="72">
        <v>36</v>
      </c>
      <c r="AE48" s="72">
        <v>36</v>
      </c>
      <c r="AF48" s="72">
        <v>36</v>
      </c>
      <c r="AG48" s="72">
        <v>36</v>
      </c>
      <c r="AH48" s="72">
        <v>36</v>
      </c>
      <c r="AI48" s="72">
        <v>36</v>
      </c>
      <c r="AJ48" s="72">
        <v>36</v>
      </c>
      <c r="AK48" s="72">
        <v>36</v>
      </c>
    </row>
    <row r="49" spans="3:41" s="72" customFormat="1">
      <c r="C49" s="72" t="s">
        <v>298</v>
      </c>
      <c r="L49" s="72">
        <v>39</v>
      </c>
      <c r="M49" s="72">
        <v>39</v>
      </c>
      <c r="N49" s="72">
        <v>39</v>
      </c>
      <c r="O49" s="72">
        <v>39</v>
      </c>
      <c r="P49" s="72">
        <v>39</v>
      </c>
      <c r="Q49" s="72">
        <v>39</v>
      </c>
      <c r="R49" s="72">
        <v>39</v>
      </c>
      <c r="S49" s="72">
        <v>39</v>
      </c>
      <c r="T49" s="72">
        <v>39</v>
      </c>
      <c r="U49" s="72">
        <v>39</v>
      </c>
      <c r="V49" s="72">
        <v>39</v>
      </c>
      <c r="W49" s="72">
        <v>39</v>
      </c>
      <c r="X49" s="72">
        <v>39</v>
      </c>
      <c r="Y49" s="72">
        <v>39</v>
      </c>
      <c r="Z49" s="72">
        <v>39</v>
      </c>
      <c r="AA49" s="72">
        <v>39</v>
      </c>
      <c r="AB49" s="72">
        <v>39</v>
      </c>
      <c r="AC49" s="72">
        <v>39</v>
      </c>
      <c r="AD49" s="72">
        <v>39</v>
      </c>
      <c r="AE49" s="72">
        <v>39</v>
      </c>
      <c r="AF49" s="72">
        <v>39</v>
      </c>
      <c r="AG49" s="72">
        <v>39</v>
      </c>
      <c r="AH49" s="72">
        <v>39</v>
      </c>
      <c r="AI49" s="72">
        <v>39</v>
      </c>
      <c r="AJ49" s="72">
        <v>39</v>
      </c>
      <c r="AK49" s="72">
        <v>39</v>
      </c>
    </row>
    <row r="50" spans="3:41" s="72" customFormat="1"/>
    <row r="51" spans="3:41" s="72" customFormat="1">
      <c r="C51" s="72" t="s">
        <v>379</v>
      </c>
      <c r="K51" s="72">
        <f>SUM(K43:K50)</f>
        <v>195</v>
      </c>
      <c r="L51" s="72">
        <f t="shared" ref="L51:AK51" si="6">SUM(L43:L50)</f>
        <v>270</v>
      </c>
      <c r="M51" s="72">
        <f t="shared" si="6"/>
        <v>270</v>
      </c>
      <c r="N51" s="72">
        <f t="shared" si="6"/>
        <v>270</v>
      </c>
      <c r="O51" s="72">
        <f t="shared" si="6"/>
        <v>270</v>
      </c>
      <c r="P51" s="72">
        <f t="shared" si="6"/>
        <v>270</v>
      </c>
      <c r="Q51" s="72">
        <f t="shared" si="6"/>
        <v>270</v>
      </c>
      <c r="R51" s="72">
        <f t="shared" si="6"/>
        <v>270</v>
      </c>
      <c r="S51" s="72">
        <f t="shared" si="6"/>
        <v>270</v>
      </c>
      <c r="T51" s="72">
        <f t="shared" si="6"/>
        <v>270</v>
      </c>
      <c r="U51" s="72">
        <f t="shared" si="6"/>
        <v>270</v>
      </c>
      <c r="V51" s="72">
        <f t="shared" si="6"/>
        <v>270</v>
      </c>
      <c r="W51" s="72">
        <f t="shared" si="6"/>
        <v>270</v>
      </c>
      <c r="X51" s="72">
        <f t="shared" si="6"/>
        <v>270</v>
      </c>
      <c r="Y51" s="72">
        <f t="shared" si="6"/>
        <v>270</v>
      </c>
      <c r="Z51" s="72">
        <f t="shared" si="6"/>
        <v>270</v>
      </c>
      <c r="AA51" s="72">
        <f t="shared" si="6"/>
        <v>270</v>
      </c>
      <c r="AB51" s="72">
        <f t="shared" si="6"/>
        <v>270</v>
      </c>
      <c r="AC51" s="72">
        <f t="shared" si="6"/>
        <v>270</v>
      </c>
      <c r="AD51" s="72">
        <f t="shared" si="6"/>
        <v>270</v>
      </c>
      <c r="AE51" s="72">
        <f t="shared" si="6"/>
        <v>270</v>
      </c>
      <c r="AF51" s="72">
        <f t="shared" si="6"/>
        <v>270</v>
      </c>
      <c r="AG51" s="72">
        <f t="shared" si="6"/>
        <v>270</v>
      </c>
      <c r="AH51" s="72">
        <f t="shared" si="6"/>
        <v>270</v>
      </c>
      <c r="AI51" s="72">
        <f t="shared" si="6"/>
        <v>270</v>
      </c>
      <c r="AJ51" s="72">
        <f t="shared" si="6"/>
        <v>156</v>
      </c>
      <c r="AK51" s="72">
        <f t="shared" si="6"/>
        <v>156</v>
      </c>
    </row>
    <row r="52" spans="3:41" s="72" customFormat="1">
      <c r="C52" s="72" t="s">
        <v>378</v>
      </c>
      <c r="D52" s="133"/>
      <c r="E52" s="133"/>
      <c r="F52" s="133"/>
      <c r="K52" s="314">
        <f>-K51*14%</f>
        <v>-27.300000000000004</v>
      </c>
      <c r="L52" s="314">
        <f t="shared" ref="L52:AK52" si="7">-L51*14%</f>
        <v>-37.800000000000004</v>
      </c>
      <c r="M52" s="314">
        <f t="shared" si="7"/>
        <v>-37.800000000000004</v>
      </c>
      <c r="N52" s="314">
        <f t="shared" si="7"/>
        <v>-37.800000000000004</v>
      </c>
      <c r="O52" s="314">
        <f t="shared" si="7"/>
        <v>-37.800000000000004</v>
      </c>
      <c r="P52" s="314">
        <f t="shared" si="7"/>
        <v>-37.800000000000004</v>
      </c>
      <c r="Q52" s="314">
        <f t="shared" si="7"/>
        <v>-37.800000000000004</v>
      </c>
      <c r="R52" s="314">
        <f t="shared" si="7"/>
        <v>-37.800000000000004</v>
      </c>
      <c r="S52" s="314">
        <f t="shared" si="7"/>
        <v>-37.800000000000004</v>
      </c>
      <c r="T52" s="314">
        <f t="shared" si="7"/>
        <v>-37.800000000000004</v>
      </c>
      <c r="U52" s="314">
        <f t="shared" si="7"/>
        <v>-37.800000000000004</v>
      </c>
      <c r="V52" s="314">
        <f t="shared" si="7"/>
        <v>-37.800000000000004</v>
      </c>
      <c r="W52" s="314">
        <f t="shared" si="7"/>
        <v>-37.800000000000004</v>
      </c>
      <c r="X52" s="314">
        <f t="shared" si="7"/>
        <v>-37.800000000000004</v>
      </c>
      <c r="Y52" s="314">
        <f t="shared" si="7"/>
        <v>-37.800000000000004</v>
      </c>
      <c r="Z52" s="314">
        <f t="shared" si="7"/>
        <v>-37.800000000000004</v>
      </c>
      <c r="AA52" s="314">
        <f t="shared" si="7"/>
        <v>-37.800000000000004</v>
      </c>
      <c r="AB52" s="314">
        <f t="shared" si="7"/>
        <v>-37.800000000000004</v>
      </c>
      <c r="AC52" s="314">
        <f t="shared" si="7"/>
        <v>-37.800000000000004</v>
      </c>
      <c r="AD52" s="314">
        <f t="shared" si="7"/>
        <v>-37.800000000000004</v>
      </c>
      <c r="AE52" s="314">
        <f t="shared" si="7"/>
        <v>-37.800000000000004</v>
      </c>
      <c r="AF52" s="314">
        <f t="shared" si="7"/>
        <v>-37.800000000000004</v>
      </c>
      <c r="AG52" s="314">
        <f t="shared" si="7"/>
        <v>-37.800000000000004</v>
      </c>
      <c r="AH52" s="314">
        <f t="shared" si="7"/>
        <v>-37.800000000000004</v>
      </c>
      <c r="AI52" s="314">
        <f t="shared" si="7"/>
        <v>-37.800000000000004</v>
      </c>
      <c r="AJ52" s="314">
        <f t="shared" si="7"/>
        <v>-21.840000000000003</v>
      </c>
      <c r="AK52" s="314">
        <f t="shared" si="7"/>
        <v>-21.840000000000003</v>
      </c>
    </row>
    <row r="53" spans="3:41" s="72" customFormat="1">
      <c r="C53" s="133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</row>
    <row r="54" spans="3:41" s="72" customFormat="1">
      <c r="C54" s="133" t="s">
        <v>296</v>
      </c>
      <c r="K54" s="191">
        <f>K41+K43+K44+K46+K47+K52</f>
        <v>-407.42999999999989</v>
      </c>
      <c r="L54" s="191">
        <f>L41+L43+L44+L46+L47+L52+L48+L49</f>
        <v>-467.22999999999979</v>
      </c>
      <c r="M54" s="191">
        <f t="shared" ref="M54:AK54" si="8">M41+M43+M44+M46+M47+M52+M48+M49</f>
        <v>-440.58999999999992</v>
      </c>
      <c r="N54" s="191">
        <f t="shared" si="8"/>
        <v>-422.83</v>
      </c>
      <c r="O54" s="191">
        <f t="shared" si="8"/>
        <v>-409.50999999999993</v>
      </c>
      <c r="P54" s="191">
        <f t="shared" si="8"/>
        <v>-399.51999999999992</v>
      </c>
      <c r="Q54" s="191">
        <f t="shared" si="8"/>
        <v>-391.74999999999983</v>
      </c>
      <c r="R54" s="191">
        <f t="shared" si="8"/>
        <v>-382.86999999999995</v>
      </c>
      <c r="S54" s="191">
        <f t="shared" si="8"/>
        <v>-380.64999999999992</v>
      </c>
      <c r="T54" s="191">
        <f t="shared" si="8"/>
        <v>-373.98999999999984</v>
      </c>
      <c r="U54" s="191">
        <f>U41+U43+U44+U46+U47+U52+U48+U49</f>
        <v>-378.42999999999989</v>
      </c>
      <c r="V54" s="191">
        <f t="shared" si="8"/>
        <v>-349.56999999999988</v>
      </c>
      <c r="W54" s="191">
        <f t="shared" si="8"/>
        <v>-335.13999999999993</v>
      </c>
      <c r="X54" s="191">
        <f t="shared" si="8"/>
        <v>-337.35999999999996</v>
      </c>
      <c r="Y54" s="191">
        <f t="shared" si="8"/>
        <v>-320.70999999999987</v>
      </c>
      <c r="Z54" s="191">
        <f t="shared" si="8"/>
        <v>-298.50999999999982</v>
      </c>
      <c r="AA54" s="191">
        <f t="shared" si="8"/>
        <v>-284.08</v>
      </c>
      <c r="AB54" s="191">
        <f t="shared" si="8"/>
        <v>-275.19999999999987</v>
      </c>
      <c r="AC54" s="191">
        <f t="shared" si="8"/>
        <v>-268.53999999999991</v>
      </c>
      <c r="AD54" s="191">
        <f t="shared" si="8"/>
        <v>-256.32999999999993</v>
      </c>
      <c r="AE54" s="191">
        <f t="shared" si="8"/>
        <v>-237.45999999999987</v>
      </c>
      <c r="AF54" s="191">
        <f t="shared" si="8"/>
        <v>-237.45999999999987</v>
      </c>
      <c r="AG54" s="191">
        <f t="shared" si="8"/>
        <v>-237.45999999999987</v>
      </c>
      <c r="AH54" s="191">
        <f t="shared" si="8"/>
        <v>-237.45999999999987</v>
      </c>
      <c r="AI54" s="191">
        <f t="shared" si="8"/>
        <v>-237.45999999999987</v>
      </c>
      <c r="AJ54" s="191">
        <f t="shared" si="8"/>
        <v>-335.49999999999989</v>
      </c>
      <c r="AK54" s="191">
        <f t="shared" si="8"/>
        <v>-335.49999999999989</v>
      </c>
    </row>
    <row r="55" spans="3:41" s="72" customFormat="1">
      <c r="C55" s="134"/>
      <c r="K55" s="191"/>
      <c r="L55" s="192"/>
      <c r="M55" s="192"/>
      <c r="N55" s="192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</row>
    <row r="56" spans="3:41">
      <c r="C56" s="318" t="s">
        <v>116</v>
      </c>
      <c r="L56" s="191"/>
      <c r="M56" s="191"/>
      <c r="N56" s="73"/>
      <c r="O56" s="191"/>
      <c r="P56" s="191"/>
      <c r="Q56" s="73"/>
      <c r="R56" s="191"/>
      <c r="S56" s="191"/>
      <c r="T56" s="73"/>
      <c r="U56" s="191"/>
      <c r="V56" s="191"/>
      <c r="W56" s="73"/>
      <c r="X56" s="191"/>
      <c r="Y56" s="191"/>
      <c r="Z56" s="73"/>
      <c r="AA56" s="191"/>
      <c r="AB56" s="191"/>
      <c r="AC56" s="73"/>
      <c r="AD56" s="191"/>
      <c r="AE56" s="191"/>
      <c r="AF56" s="73"/>
      <c r="AG56" s="191"/>
      <c r="AH56" s="191"/>
      <c r="AI56" s="73"/>
      <c r="AJ56" s="191"/>
    </row>
    <row r="57" spans="3:41">
      <c r="C57" s="133" t="s">
        <v>300</v>
      </c>
      <c r="E57" s="72">
        <v>0</v>
      </c>
      <c r="F57" s="72">
        <v>20</v>
      </c>
      <c r="G57" s="72">
        <v>40</v>
      </c>
      <c r="H57" s="72">
        <v>130</v>
      </c>
      <c r="I57" s="72">
        <v>170</v>
      </c>
      <c r="J57" s="72">
        <v>190</v>
      </c>
      <c r="K57" s="72">
        <v>200</v>
      </c>
      <c r="L57" s="72">
        <v>210</v>
      </c>
      <c r="M57" s="72">
        <v>210</v>
      </c>
      <c r="N57" s="72">
        <v>210</v>
      </c>
      <c r="O57" s="72">
        <v>210</v>
      </c>
      <c r="P57" s="72">
        <v>210</v>
      </c>
      <c r="Q57" s="72">
        <v>210</v>
      </c>
      <c r="R57" s="72">
        <v>210</v>
      </c>
      <c r="S57" s="72">
        <v>210</v>
      </c>
      <c r="T57" s="72">
        <v>210</v>
      </c>
      <c r="U57" s="72">
        <v>210</v>
      </c>
      <c r="V57" s="72">
        <v>210</v>
      </c>
      <c r="W57" s="72">
        <v>210</v>
      </c>
      <c r="X57" s="72">
        <v>210</v>
      </c>
      <c r="Y57" s="72">
        <v>210</v>
      </c>
      <c r="Z57" s="72">
        <v>210</v>
      </c>
      <c r="AA57" s="72">
        <v>210</v>
      </c>
      <c r="AB57" s="72">
        <v>210</v>
      </c>
      <c r="AC57" s="72">
        <v>210</v>
      </c>
      <c r="AD57" s="72">
        <v>210</v>
      </c>
      <c r="AE57" s="72">
        <v>210</v>
      </c>
      <c r="AF57" s="72">
        <v>210</v>
      </c>
      <c r="AG57" s="72">
        <v>210</v>
      </c>
      <c r="AH57" s="72">
        <v>210</v>
      </c>
      <c r="AI57" s="72">
        <v>210</v>
      </c>
      <c r="AJ57" s="72">
        <v>210</v>
      </c>
      <c r="AK57" s="72">
        <v>210</v>
      </c>
      <c r="AL57" s="72"/>
      <c r="AM57" s="72"/>
      <c r="AN57" s="72">
        <v>210</v>
      </c>
      <c r="AO57" s="72">
        <v>210</v>
      </c>
    </row>
    <row r="58" spans="3:41">
      <c r="C58" s="133" t="s">
        <v>301</v>
      </c>
      <c r="E58" s="72">
        <v>0</v>
      </c>
      <c r="F58" s="72">
        <v>0</v>
      </c>
      <c r="G58" s="72">
        <v>10</v>
      </c>
      <c r="H58" s="72">
        <v>20</v>
      </c>
      <c r="I58" s="72">
        <v>50</v>
      </c>
      <c r="J58" s="72">
        <v>70</v>
      </c>
      <c r="K58" s="72">
        <v>100</v>
      </c>
      <c r="L58" s="72">
        <v>120</v>
      </c>
      <c r="M58" s="72">
        <v>150</v>
      </c>
      <c r="N58" s="72">
        <v>200</v>
      </c>
      <c r="O58" s="72">
        <v>250</v>
      </c>
      <c r="P58" s="72">
        <v>300</v>
      </c>
      <c r="Q58" s="72">
        <v>350</v>
      </c>
      <c r="R58" s="72">
        <v>400</v>
      </c>
      <c r="S58" s="72">
        <v>400</v>
      </c>
      <c r="T58" s="72">
        <v>400</v>
      </c>
      <c r="U58" s="72">
        <v>400</v>
      </c>
      <c r="V58" s="72">
        <v>410</v>
      </c>
      <c r="W58" s="72">
        <v>420</v>
      </c>
      <c r="X58" s="72">
        <v>430</v>
      </c>
      <c r="Y58" s="72">
        <v>430</v>
      </c>
      <c r="Z58" s="72">
        <v>430</v>
      </c>
      <c r="AA58" s="72">
        <v>430</v>
      </c>
      <c r="AB58" s="72">
        <v>430</v>
      </c>
      <c r="AC58" s="72">
        <v>430</v>
      </c>
      <c r="AD58" s="72">
        <v>430</v>
      </c>
      <c r="AE58" s="72">
        <v>430</v>
      </c>
      <c r="AF58" s="72">
        <v>430</v>
      </c>
      <c r="AG58" s="72">
        <v>430</v>
      </c>
      <c r="AH58" s="72">
        <v>430</v>
      </c>
      <c r="AI58" s="72">
        <v>430</v>
      </c>
      <c r="AJ58" s="72">
        <v>430</v>
      </c>
      <c r="AK58" s="72">
        <v>430</v>
      </c>
      <c r="AL58" s="72"/>
      <c r="AM58" s="73"/>
    </row>
    <row r="59" spans="3:41">
      <c r="C59" s="133" t="s">
        <v>296</v>
      </c>
      <c r="E59" s="369">
        <f t="shared" ref="E59:J59" si="9">E41+E57+E58</f>
        <v>31.080000000000002</v>
      </c>
      <c r="F59" s="369">
        <f t="shared" si="9"/>
        <v>71.06</v>
      </c>
      <c r="G59" s="396">
        <f t="shared" si="9"/>
        <v>128.81</v>
      </c>
      <c r="H59" s="396">
        <f t="shared" si="9"/>
        <v>274.32</v>
      </c>
      <c r="I59" s="396">
        <f t="shared" si="9"/>
        <v>388.72</v>
      </c>
      <c r="J59" s="396">
        <f t="shared" si="9"/>
        <v>467.57000000000005</v>
      </c>
      <c r="K59" s="73">
        <f>K54+K57+K58</f>
        <v>-107.42999999999989</v>
      </c>
      <c r="L59" s="73">
        <f>L54+L57+L58</f>
        <v>-137.22999999999979</v>
      </c>
      <c r="M59" s="73">
        <f>M54+M57+M58</f>
        <v>-80.589999999999918</v>
      </c>
      <c r="N59" s="73">
        <f>N54+N57+N58</f>
        <v>-12.829999999999984</v>
      </c>
      <c r="O59" s="73">
        <f>O54+O57+O58</f>
        <v>50.490000000000066</v>
      </c>
      <c r="P59" s="73">
        <f t="shared" ref="P59:S59" si="10">P54+P57+P58</f>
        <v>110.48000000000008</v>
      </c>
      <c r="Q59" s="73">
        <f t="shared" si="10"/>
        <v>168.25000000000017</v>
      </c>
      <c r="R59" s="191">
        <f t="shared" si="10"/>
        <v>227.13000000000005</v>
      </c>
      <c r="S59" s="191">
        <f t="shared" si="10"/>
        <v>229.35000000000008</v>
      </c>
      <c r="T59" s="191">
        <f t="shared" ref="T59" si="11">T54+T57+T58</f>
        <v>236.01000000000016</v>
      </c>
      <c r="U59" s="191">
        <f t="shared" ref="U59" si="12">U54+U57+U58</f>
        <v>231.57000000000011</v>
      </c>
      <c r="V59" s="191">
        <f t="shared" ref="V59:W59" si="13">V54+V57+V58</f>
        <v>270.43000000000012</v>
      </c>
      <c r="W59" s="191">
        <f t="shared" si="13"/>
        <v>294.86000000000007</v>
      </c>
      <c r="X59" s="191">
        <f t="shared" ref="X59" si="14">X54+X57+X58</f>
        <v>302.64000000000004</v>
      </c>
      <c r="Y59" s="191">
        <f t="shared" ref="Y59" si="15">Y54+Y57+Y58</f>
        <v>319.29000000000013</v>
      </c>
      <c r="Z59" s="191">
        <f t="shared" ref="Z59:AA59" si="16">Z54+Z57+Z58</f>
        <v>341.49000000000018</v>
      </c>
      <c r="AA59" s="191">
        <f t="shared" si="16"/>
        <v>355.92</v>
      </c>
      <c r="AB59" s="191">
        <f t="shared" ref="AB59" si="17">AB54+AB57+AB58</f>
        <v>364.80000000000013</v>
      </c>
      <c r="AC59" s="191">
        <f t="shared" ref="AC59" si="18">AC54+AC57+AC58</f>
        <v>371.46000000000009</v>
      </c>
      <c r="AD59" s="191">
        <f t="shared" ref="AD59:AE59" si="19">AD54+AD57+AD58</f>
        <v>383.67000000000007</v>
      </c>
      <c r="AE59" s="191">
        <f t="shared" si="19"/>
        <v>402.54000000000013</v>
      </c>
      <c r="AF59" s="191">
        <f t="shared" ref="AF59" si="20">AF54+AF57+AF58</f>
        <v>402.54000000000013</v>
      </c>
      <c r="AG59" s="191">
        <f t="shared" ref="AG59" si="21">AG54+AG57+AG58</f>
        <v>402.54000000000013</v>
      </c>
      <c r="AH59" s="191">
        <f t="shared" ref="AH59:AI59" si="22">AH54+AH57+AH58</f>
        <v>402.54000000000013</v>
      </c>
      <c r="AI59" s="191">
        <f t="shared" si="22"/>
        <v>402.54000000000013</v>
      </c>
      <c r="AJ59" s="191">
        <f t="shared" ref="AJ59:AK59" si="23">AJ54+AJ57+AJ58</f>
        <v>304.50000000000011</v>
      </c>
      <c r="AK59" s="191">
        <f t="shared" si="23"/>
        <v>304.50000000000011</v>
      </c>
      <c r="AL59" s="72"/>
    </row>
    <row r="61" spans="3:41">
      <c r="C61" s="133" t="s">
        <v>302</v>
      </c>
      <c r="K61" s="72">
        <v>107</v>
      </c>
      <c r="L61" s="72">
        <v>137</v>
      </c>
      <c r="M61" s="72">
        <v>81</v>
      </c>
      <c r="N61" s="72">
        <v>13</v>
      </c>
      <c r="O61" s="72"/>
      <c r="P61" s="72"/>
      <c r="Q61" s="72"/>
    </row>
    <row r="62" spans="3:41">
      <c r="C62" s="133" t="s">
        <v>296</v>
      </c>
      <c r="K62" s="73">
        <f t="shared" ref="K62:N62" si="24">K59+K61</f>
        <v>-0.42999999999989313</v>
      </c>
      <c r="L62" s="73">
        <f t="shared" si="24"/>
        <v>-0.22999999999979082</v>
      </c>
      <c r="M62" s="73">
        <f t="shared" si="24"/>
        <v>0.41000000000008185</v>
      </c>
      <c r="N62" s="73">
        <f t="shared" si="24"/>
        <v>0.17000000000001592</v>
      </c>
      <c r="O62" s="73"/>
      <c r="P62" s="73"/>
      <c r="Q62" s="73"/>
      <c r="R62" s="73"/>
      <c r="S62" s="73"/>
      <c r="T62" s="73"/>
    </row>
    <row r="64" spans="3:41">
      <c r="K64" s="72"/>
      <c r="L64" s="72"/>
      <c r="M64" s="72"/>
      <c r="N64" s="72"/>
      <c r="O64" s="72"/>
      <c r="P64" s="72"/>
      <c r="Q64" s="72"/>
      <c r="R64" s="72"/>
      <c r="S64" s="72"/>
      <c r="T64" s="72"/>
    </row>
    <row r="65" spans="5:21">
      <c r="E65" s="369"/>
      <c r="F65" s="76"/>
      <c r="G65" s="76"/>
      <c r="H65" s="76"/>
      <c r="I65" s="76"/>
      <c r="J65" s="76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7" spans="5:21">
      <c r="L67" s="324"/>
      <c r="M67" s="324"/>
      <c r="N67" s="324"/>
      <c r="O67" s="324"/>
      <c r="P67" s="324"/>
      <c r="Q67" s="324"/>
      <c r="R67" s="324"/>
      <c r="S67" s="324"/>
      <c r="T67" s="324"/>
      <c r="U67" s="324"/>
    </row>
    <row r="68" spans="5:21">
      <c r="L68" s="73"/>
      <c r="M68" s="73"/>
    </row>
  </sheetData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7"/>
  <sheetViews>
    <sheetView zoomScale="75" zoomScaleNormal="75" workbookViewId="0"/>
  </sheetViews>
  <sheetFormatPr defaultColWidth="9.140625" defaultRowHeight="15"/>
  <cols>
    <col min="1" max="1" width="24.5703125" style="133" customWidth="1"/>
    <col min="2" max="2" width="11.42578125" style="133" customWidth="1"/>
    <col min="3" max="3" width="8.5703125" style="133" customWidth="1"/>
    <col min="4" max="4" width="10.42578125" style="133" customWidth="1"/>
    <col min="5" max="7" width="10" style="133" customWidth="1"/>
    <col min="8" max="8" width="20.42578125" style="133" customWidth="1"/>
    <col min="9" max="9" width="13.28515625" style="133" customWidth="1"/>
    <col min="10" max="10" width="9.140625" style="133"/>
    <col min="11" max="11" width="11.140625" style="133" bestFit="1" customWidth="1"/>
    <col min="12" max="15" width="9.140625" style="133"/>
    <col min="16" max="16" width="13.140625" style="133" bestFit="1" customWidth="1"/>
    <col min="17" max="19" width="9.140625" style="133"/>
    <col min="20" max="20" width="13.85546875" style="133" bestFit="1" customWidth="1"/>
    <col min="21" max="16384" width="9.140625" style="133"/>
  </cols>
  <sheetData>
    <row r="1" spans="1:92">
      <c r="H1" s="272"/>
    </row>
    <row r="2" spans="1:92" ht="26.25">
      <c r="A2" s="309" t="s">
        <v>267</v>
      </c>
      <c r="H2" s="327" t="s">
        <v>268</v>
      </c>
    </row>
    <row r="3" spans="1:92">
      <c r="H3" s="272"/>
      <c r="J3" s="318"/>
    </row>
    <row r="4" spans="1:92" s="374" customFormat="1" ht="30">
      <c r="A4" s="328" t="s">
        <v>120</v>
      </c>
      <c r="B4" s="373" t="s">
        <v>121</v>
      </c>
      <c r="C4" s="374" t="s">
        <v>6</v>
      </c>
      <c r="D4" s="374" t="s">
        <v>122</v>
      </c>
      <c r="E4" s="374" t="s">
        <v>123</v>
      </c>
      <c r="F4" s="374" t="s">
        <v>269</v>
      </c>
      <c r="H4" s="375"/>
      <c r="I4" s="331" t="s">
        <v>124</v>
      </c>
      <c r="J4" s="311" t="s">
        <v>110</v>
      </c>
      <c r="K4" s="311" t="s">
        <v>111</v>
      </c>
      <c r="L4" s="311" t="s">
        <v>112</v>
      </c>
      <c r="M4" s="311" t="s">
        <v>113</v>
      </c>
      <c r="N4" s="311" t="s">
        <v>114</v>
      </c>
      <c r="O4" s="311" t="s">
        <v>115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33</v>
      </c>
      <c r="AE4" s="4" t="s">
        <v>34</v>
      </c>
      <c r="AF4" s="4" t="s">
        <v>35</v>
      </c>
      <c r="AG4" s="4" t="s">
        <v>36</v>
      </c>
      <c r="AH4" s="4" t="s">
        <v>37</v>
      </c>
      <c r="AI4" s="4" t="s">
        <v>38</v>
      </c>
      <c r="AJ4" s="4" t="s">
        <v>39</v>
      </c>
      <c r="AK4" s="4" t="s">
        <v>40</v>
      </c>
      <c r="AL4" s="4" t="s">
        <v>41</v>
      </c>
      <c r="AM4" s="4" t="s">
        <v>42</v>
      </c>
      <c r="AN4" s="4" t="s">
        <v>43</v>
      </c>
      <c r="AO4" s="4" t="s">
        <v>44</v>
      </c>
      <c r="AP4" s="4" t="s">
        <v>45</v>
      </c>
      <c r="AQ4" s="4" t="s">
        <v>46</v>
      </c>
      <c r="AR4" s="4" t="s">
        <v>47</v>
      </c>
      <c r="AS4" s="4" t="s">
        <v>48</v>
      </c>
      <c r="AT4" s="4" t="s">
        <v>49</v>
      </c>
      <c r="AU4" s="4" t="s">
        <v>50</v>
      </c>
      <c r="AV4" s="4" t="s">
        <v>51</v>
      </c>
      <c r="AW4" s="4" t="s">
        <v>52</v>
      </c>
      <c r="AX4" s="4" t="s">
        <v>53</v>
      </c>
      <c r="AY4" s="4" t="s">
        <v>54</v>
      </c>
      <c r="AZ4" s="4" t="s">
        <v>55</v>
      </c>
      <c r="BA4" s="4" t="s">
        <v>56</v>
      </c>
      <c r="BB4" s="4" t="s">
        <v>57</v>
      </c>
      <c r="BC4" s="4" t="s">
        <v>58</v>
      </c>
      <c r="BD4" s="4" t="s">
        <v>59</v>
      </c>
      <c r="BE4" s="4" t="s">
        <v>60</v>
      </c>
      <c r="BF4" s="4" t="s">
        <v>61</v>
      </c>
      <c r="BG4" s="4" t="s">
        <v>62</v>
      </c>
      <c r="BH4" s="4" t="s">
        <v>63</v>
      </c>
      <c r="BI4" s="4" t="s">
        <v>64</v>
      </c>
      <c r="BJ4" s="4" t="s">
        <v>65</v>
      </c>
      <c r="BK4" s="4" t="s">
        <v>66</v>
      </c>
      <c r="BL4" s="4" t="s">
        <v>67</v>
      </c>
      <c r="BM4" s="4" t="s">
        <v>68</v>
      </c>
      <c r="BN4" s="4" t="s">
        <v>69</v>
      </c>
      <c r="BO4" s="4" t="s">
        <v>70</v>
      </c>
      <c r="BP4" s="4" t="s">
        <v>71</v>
      </c>
      <c r="BQ4" s="4" t="s">
        <v>72</v>
      </c>
      <c r="BR4" s="4" t="s">
        <v>73</v>
      </c>
      <c r="BS4" s="4" t="s">
        <v>74</v>
      </c>
      <c r="BT4" s="4" t="s">
        <v>75</v>
      </c>
      <c r="BU4" s="4" t="s">
        <v>76</v>
      </c>
      <c r="BV4" s="4" t="s">
        <v>77</v>
      </c>
      <c r="BW4" s="4" t="s">
        <v>78</v>
      </c>
      <c r="BX4" s="4" t="s">
        <v>79</v>
      </c>
      <c r="BY4" s="4" t="s">
        <v>80</v>
      </c>
      <c r="BZ4" s="4" t="s">
        <v>81</v>
      </c>
      <c r="CA4" s="4" t="s">
        <v>82</v>
      </c>
      <c r="CB4" s="4" t="s">
        <v>83</v>
      </c>
      <c r="CC4" s="4" t="s">
        <v>84</v>
      </c>
      <c r="CD4" s="4" t="s">
        <v>85</v>
      </c>
      <c r="CE4" s="4" t="s">
        <v>86</v>
      </c>
      <c r="CF4" s="4" t="s">
        <v>87</v>
      </c>
      <c r="CG4" s="4" t="s">
        <v>88</v>
      </c>
      <c r="CH4" s="4"/>
      <c r="CI4" s="4"/>
      <c r="CJ4" s="4"/>
      <c r="CK4" s="4"/>
      <c r="CL4" s="4"/>
      <c r="CM4" s="4"/>
      <c r="CN4" s="4"/>
    </row>
    <row r="5" spans="1:92">
      <c r="H5" s="376" t="s">
        <v>125</v>
      </c>
      <c r="CH5" s="69"/>
      <c r="CI5" s="69"/>
      <c r="CJ5" s="69"/>
      <c r="CK5" s="69"/>
      <c r="CL5" s="69"/>
      <c r="CM5" s="69"/>
      <c r="CN5" s="69"/>
    </row>
    <row r="6" spans="1:92">
      <c r="A6" s="334" t="s">
        <v>116</v>
      </c>
      <c r="H6" s="288"/>
      <c r="I6" s="318"/>
      <c r="CH6" s="69"/>
      <c r="CI6" s="69"/>
      <c r="CJ6" s="69"/>
      <c r="CK6" s="69"/>
      <c r="CL6" s="69"/>
      <c r="CM6" s="69"/>
      <c r="CN6" s="69"/>
    </row>
    <row r="7" spans="1:92">
      <c r="A7" s="72" t="s">
        <v>126</v>
      </c>
      <c r="B7" s="72" t="s">
        <v>127</v>
      </c>
      <c r="C7" s="74"/>
      <c r="D7" s="72"/>
      <c r="E7" s="72"/>
      <c r="F7" s="134"/>
      <c r="G7" s="134"/>
      <c r="H7" s="288" t="s">
        <v>128</v>
      </c>
      <c r="I7" s="133">
        <v>15</v>
      </c>
      <c r="J7" s="78">
        <v>6</v>
      </c>
      <c r="K7" s="78">
        <v>77</v>
      </c>
      <c r="L7" s="78">
        <v>91</v>
      </c>
      <c r="M7" s="78">
        <v>104</v>
      </c>
      <c r="N7" s="78">
        <v>106</v>
      </c>
      <c r="O7" s="78">
        <v>108</v>
      </c>
      <c r="P7" s="78">
        <v>114</v>
      </c>
      <c r="Q7" s="78">
        <v>123</v>
      </c>
      <c r="R7" s="78">
        <v>122</v>
      </c>
      <c r="S7" s="78">
        <v>97</v>
      </c>
      <c r="T7" s="78">
        <v>87</v>
      </c>
      <c r="U7" s="78">
        <v>83</v>
      </c>
      <c r="V7" s="78">
        <v>82</v>
      </c>
      <c r="W7" s="78">
        <v>84</v>
      </c>
      <c r="X7" s="78">
        <v>73</v>
      </c>
      <c r="Y7" s="78">
        <v>58</v>
      </c>
      <c r="Z7" s="78">
        <v>49</v>
      </c>
      <c r="AA7" s="78">
        <v>59</v>
      </c>
      <c r="AB7" s="78">
        <v>59</v>
      </c>
      <c r="AC7" s="78">
        <v>62</v>
      </c>
      <c r="AD7" s="78">
        <v>75</v>
      </c>
      <c r="AE7" s="78">
        <v>77</v>
      </c>
      <c r="AF7" s="78">
        <v>78</v>
      </c>
      <c r="AG7" s="78">
        <v>79</v>
      </c>
      <c r="AH7" s="78">
        <v>81</v>
      </c>
      <c r="AI7" s="78">
        <v>82</v>
      </c>
      <c r="AJ7" s="78">
        <v>83</v>
      </c>
      <c r="AK7" s="78">
        <v>81</v>
      </c>
      <c r="AL7" s="78">
        <v>80</v>
      </c>
      <c r="AM7" s="78">
        <v>80</v>
      </c>
      <c r="AN7" s="78">
        <v>80</v>
      </c>
      <c r="AO7" s="78">
        <v>80</v>
      </c>
      <c r="AP7" s="78">
        <v>80</v>
      </c>
      <c r="AQ7" s="78">
        <v>80</v>
      </c>
      <c r="AR7" s="78">
        <v>80</v>
      </c>
      <c r="AS7" s="78">
        <v>80</v>
      </c>
      <c r="AT7" s="78">
        <v>80</v>
      </c>
      <c r="AU7" s="78">
        <v>80</v>
      </c>
      <c r="AV7" s="78">
        <v>80</v>
      </c>
      <c r="AW7" s="78">
        <v>80</v>
      </c>
      <c r="AX7" s="78">
        <v>80</v>
      </c>
      <c r="AY7" s="78">
        <v>80</v>
      </c>
      <c r="AZ7" s="78">
        <v>80</v>
      </c>
      <c r="BA7" s="78">
        <v>80</v>
      </c>
      <c r="BB7" s="78">
        <v>80</v>
      </c>
      <c r="BC7" s="78">
        <v>80</v>
      </c>
      <c r="BD7" s="78">
        <v>80</v>
      </c>
      <c r="BE7" s="78">
        <v>80</v>
      </c>
      <c r="BF7" s="78">
        <v>80</v>
      </c>
      <c r="BG7" s="78">
        <v>80</v>
      </c>
      <c r="BH7" s="78">
        <v>80</v>
      </c>
      <c r="BI7" s="78">
        <v>80</v>
      </c>
      <c r="BJ7" s="78">
        <v>80</v>
      </c>
      <c r="BK7" s="78">
        <v>80</v>
      </c>
      <c r="BL7" s="78">
        <v>80</v>
      </c>
      <c r="BM7" s="78">
        <v>80</v>
      </c>
      <c r="BN7" s="78">
        <v>80</v>
      </c>
      <c r="BO7" s="78">
        <v>80</v>
      </c>
      <c r="BP7" s="78">
        <v>80</v>
      </c>
      <c r="BQ7" s="78">
        <v>80</v>
      </c>
      <c r="BR7" s="78">
        <v>80</v>
      </c>
      <c r="BS7" s="78">
        <v>80</v>
      </c>
      <c r="BT7" s="78">
        <v>80</v>
      </c>
      <c r="BU7" s="78">
        <v>80</v>
      </c>
      <c r="BV7" s="78">
        <v>80</v>
      </c>
      <c r="BW7" s="78">
        <v>80</v>
      </c>
      <c r="BX7" s="78">
        <v>80</v>
      </c>
      <c r="BY7" s="78">
        <v>80</v>
      </c>
      <c r="BZ7" s="78">
        <v>80</v>
      </c>
      <c r="CA7" s="78">
        <v>80</v>
      </c>
      <c r="CB7" s="78">
        <v>80</v>
      </c>
      <c r="CC7" s="78">
        <v>80</v>
      </c>
      <c r="CD7" s="78">
        <v>80</v>
      </c>
      <c r="CE7" s="78">
        <v>80</v>
      </c>
      <c r="CF7" s="78">
        <v>80</v>
      </c>
      <c r="CG7" s="78">
        <v>80</v>
      </c>
      <c r="CH7" s="69"/>
      <c r="CI7" s="69"/>
      <c r="CJ7" s="69"/>
      <c r="CK7" s="69"/>
      <c r="CL7" s="69"/>
      <c r="CM7" s="69"/>
      <c r="CN7" s="69"/>
    </row>
    <row r="8" spans="1:92">
      <c r="A8" s="72" t="s">
        <v>129</v>
      </c>
      <c r="B8" s="72" t="s">
        <v>127</v>
      </c>
      <c r="C8" s="72"/>
      <c r="D8" s="72"/>
      <c r="E8" s="72"/>
      <c r="F8" s="134"/>
      <c r="G8" s="134"/>
      <c r="H8" s="288" t="s">
        <v>130</v>
      </c>
      <c r="I8" s="133">
        <v>15</v>
      </c>
      <c r="J8" s="78">
        <v>0</v>
      </c>
      <c r="K8" s="78">
        <v>7.5790000000000015</v>
      </c>
      <c r="L8" s="78">
        <v>11.077000000000002</v>
      </c>
      <c r="M8" s="78">
        <v>13.409000000000002</v>
      </c>
      <c r="N8" s="78">
        <v>14.575000000000001</v>
      </c>
      <c r="O8" s="78">
        <v>5.830000000000001</v>
      </c>
      <c r="P8" s="78">
        <v>6.4130000000000003</v>
      </c>
      <c r="Q8" s="78">
        <v>6.9960000000000013</v>
      </c>
      <c r="R8" s="78">
        <v>6.9960000000000013</v>
      </c>
      <c r="S8" s="78">
        <v>6.9960000000000013</v>
      </c>
      <c r="T8" s="78">
        <v>6.9960000000000013</v>
      </c>
      <c r="U8" s="78">
        <v>13.992000000000003</v>
      </c>
      <c r="V8" s="78">
        <v>13.992000000000003</v>
      </c>
      <c r="W8" s="78">
        <v>15.158000000000003</v>
      </c>
      <c r="X8" s="78">
        <v>15.741000000000001</v>
      </c>
      <c r="Y8" s="78">
        <v>7.5790000000000015</v>
      </c>
      <c r="Z8" s="78">
        <v>7.5790000000000015</v>
      </c>
      <c r="AA8" s="78">
        <v>7.5790000000000015</v>
      </c>
      <c r="AB8" s="78">
        <v>7.5790000000000015</v>
      </c>
      <c r="AC8" s="78">
        <v>8.1620000000000008</v>
      </c>
      <c r="AD8" s="78">
        <v>8.745000000000001</v>
      </c>
      <c r="AE8" s="78">
        <v>8.745000000000001</v>
      </c>
      <c r="AF8" s="78">
        <v>8.745000000000001</v>
      </c>
      <c r="AG8" s="78">
        <v>8.745000000000001</v>
      </c>
      <c r="AH8" s="78">
        <v>8.745000000000001</v>
      </c>
      <c r="AI8" s="78">
        <v>8.745000000000001</v>
      </c>
      <c r="AJ8" s="78">
        <v>8.745000000000001</v>
      </c>
      <c r="AK8" s="78">
        <v>8.745000000000001</v>
      </c>
      <c r="AL8" s="78">
        <v>8.745000000000001</v>
      </c>
      <c r="AM8" s="78">
        <v>8.745000000000001</v>
      </c>
      <c r="AN8" s="78">
        <v>8.745000000000001</v>
      </c>
      <c r="AO8" s="78">
        <v>8.745000000000001</v>
      </c>
      <c r="AP8" s="78">
        <v>8.745000000000001</v>
      </c>
      <c r="AQ8" s="78">
        <v>8.745000000000001</v>
      </c>
      <c r="AR8" s="78">
        <v>8.745000000000001</v>
      </c>
      <c r="AS8" s="78">
        <v>8.745000000000001</v>
      </c>
      <c r="AT8" s="78">
        <v>8.745000000000001</v>
      </c>
      <c r="AU8" s="78">
        <v>8.745000000000001</v>
      </c>
      <c r="AV8" s="78">
        <v>8.745000000000001</v>
      </c>
      <c r="AW8" s="78">
        <v>8.745000000000001</v>
      </c>
      <c r="AX8" s="78">
        <v>8.745000000000001</v>
      </c>
      <c r="AY8" s="78">
        <v>8.745000000000001</v>
      </c>
      <c r="AZ8" s="78">
        <v>8.745000000000001</v>
      </c>
      <c r="BA8" s="78">
        <v>8.745000000000001</v>
      </c>
      <c r="BB8" s="78">
        <v>8.745000000000001</v>
      </c>
      <c r="BC8" s="78">
        <v>8.745000000000001</v>
      </c>
      <c r="BD8" s="78">
        <v>8.745000000000001</v>
      </c>
      <c r="BE8" s="78">
        <v>8.745000000000001</v>
      </c>
      <c r="BF8" s="78">
        <v>8.745000000000001</v>
      </c>
      <c r="BG8" s="78">
        <v>8.745000000000001</v>
      </c>
      <c r="BH8" s="78">
        <v>8.745000000000001</v>
      </c>
      <c r="BI8" s="78">
        <v>8.745000000000001</v>
      </c>
      <c r="BJ8" s="78">
        <v>8.745000000000001</v>
      </c>
      <c r="BK8" s="78">
        <v>8.745000000000001</v>
      </c>
      <c r="BL8" s="78">
        <v>8.745000000000001</v>
      </c>
      <c r="BM8" s="78">
        <v>8.745000000000001</v>
      </c>
      <c r="BN8" s="78">
        <v>8.745000000000001</v>
      </c>
      <c r="BO8" s="78">
        <v>8.745000000000001</v>
      </c>
      <c r="BP8" s="78">
        <v>8.745000000000001</v>
      </c>
      <c r="BQ8" s="78">
        <v>8.745000000000001</v>
      </c>
      <c r="BR8" s="78">
        <v>8.745000000000001</v>
      </c>
      <c r="BS8" s="78">
        <v>8.745000000000001</v>
      </c>
      <c r="BT8" s="78">
        <v>8.745000000000001</v>
      </c>
      <c r="BU8" s="78">
        <v>8.745000000000001</v>
      </c>
      <c r="BV8" s="78">
        <v>8.745000000000001</v>
      </c>
      <c r="BW8" s="78">
        <v>8.745000000000001</v>
      </c>
      <c r="BX8" s="78">
        <v>8.745000000000001</v>
      </c>
      <c r="BY8" s="78">
        <v>8.745000000000001</v>
      </c>
      <c r="BZ8" s="78">
        <v>8.745000000000001</v>
      </c>
      <c r="CA8" s="78">
        <v>8.745000000000001</v>
      </c>
      <c r="CB8" s="78">
        <v>8.745000000000001</v>
      </c>
      <c r="CC8" s="78">
        <v>8.745000000000001</v>
      </c>
      <c r="CD8" s="78">
        <v>8.745000000000001</v>
      </c>
      <c r="CE8" s="78">
        <v>8.745000000000001</v>
      </c>
      <c r="CF8" s="78">
        <v>8.745000000000001</v>
      </c>
      <c r="CG8" s="78">
        <v>8.745000000000001</v>
      </c>
      <c r="CH8" s="69"/>
      <c r="CI8" s="69"/>
      <c r="CJ8" s="69"/>
      <c r="CK8" s="69"/>
      <c r="CL8" s="69"/>
      <c r="CM8" s="69"/>
      <c r="CN8" s="69"/>
    </row>
    <row r="9" spans="1:92">
      <c r="A9" s="72" t="s">
        <v>131</v>
      </c>
      <c r="B9" s="72" t="s">
        <v>132</v>
      </c>
      <c r="C9" s="72"/>
      <c r="D9" s="72"/>
      <c r="E9" s="72"/>
      <c r="F9" s="134"/>
      <c r="G9" s="134"/>
      <c r="H9" s="288" t="s">
        <v>133</v>
      </c>
      <c r="I9" s="133">
        <v>15</v>
      </c>
      <c r="J9" s="78">
        <v>5.3000000000000007</v>
      </c>
      <c r="K9" s="78">
        <v>7.42</v>
      </c>
      <c r="L9" s="78">
        <v>16.96</v>
      </c>
      <c r="M9" s="78">
        <v>12.72</v>
      </c>
      <c r="N9" s="78">
        <v>14.84</v>
      </c>
      <c r="O9" s="78">
        <v>4.24</v>
      </c>
      <c r="P9" s="78">
        <v>4.24</v>
      </c>
      <c r="Q9" s="78">
        <v>3.18</v>
      </c>
      <c r="R9" s="78">
        <v>3.18</v>
      </c>
      <c r="S9" s="78">
        <v>3.18</v>
      </c>
      <c r="T9" s="78">
        <v>3.18</v>
      </c>
      <c r="U9" s="78">
        <v>3.18</v>
      </c>
      <c r="V9" s="78">
        <v>3.18</v>
      </c>
      <c r="W9" s="78">
        <v>3.18</v>
      </c>
      <c r="X9" s="78">
        <v>3.18</v>
      </c>
      <c r="Y9" s="78">
        <v>3.18</v>
      </c>
      <c r="Z9" s="78">
        <v>3.18</v>
      </c>
      <c r="AA9" s="78">
        <v>3.18</v>
      </c>
      <c r="AB9" s="78">
        <v>3.18</v>
      </c>
      <c r="AC9" s="78">
        <v>3.18</v>
      </c>
      <c r="AD9" s="78">
        <v>3.18</v>
      </c>
      <c r="AE9" s="78">
        <v>3.18</v>
      </c>
      <c r="AF9" s="78">
        <v>3.18</v>
      </c>
      <c r="AG9" s="78">
        <v>3.18</v>
      </c>
      <c r="AH9" s="78">
        <v>3.18</v>
      </c>
      <c r="AI9" s="78">
        <v>3.18</v>
      </c>
      <c r="AJ9" s="78">
        <v>3.18</v>
      </c>
      <c r="AK9" s="78">
        <v>3.18</v>
      </c>
      <c r="AL9" s="78">
        <v>3.18</v>
      </c>
      <c r="AM9" s="78">
        <v>3.18</v>
      </c>
      <c r="AN9" s="78">
        <v>3.18</v>
      </c>
      <c r="AO9" s="78">
        <v>3.18</v>
      </c>
      <c r="AP9" s="78">
        <v>3.18</v>
      </c>
      <c r="AQ9" s="78">
        <v>3.18</v>
      </c>
      <c r="AR9" s="78">
        <v>3.18</v>
      </c>
      <c r="AS9" s="78">
        <v>3.18</v>
      </c>
      <c r="AT9" s="78">
        <v>3.18</v>
      </c>
      <c r="AU9" s="78">
        <v>3.18</v>
      </c>
      <c r="AV9" s="78">
        <v>3.18</v>
      </c>
      <c r="AW9" s="78">
        <v>3.18</v>
      </c>
      <c r="AX9" s="78">
        <v>3.18</v>
      </c>
      <c r="AY9" s="78">
        <v>3.18</v>
      </c>
      <c r="AZ9" s="78">
        <v>3.18</v>
      </c>
      <c r="BA9" s="78">
        <v>3.18</v>
      </c>
      <c r="BB9" s="78">
        <v>3.18</v>
      </c>
      <c r="BC9" s="78">
        <v>3.18</v>
      </c>
      <c r="BD9" s="78">
        <v>3.18</v>
      </c>
      <c r="BE9" s="78">
        <v>3.18</v>
      </c>
      <c r="BF9" s="78">
        <v>3.18</v>
      </c>
      <c r="BG9" s="78">
        <v>3.18</v>
      </c>
      <c r="BH9" s="78">
        <v>3.18</v>
      </c>
      <c r="BI9" s="78">
        <v>3.18</v>
      </c>
      <c r="BJ9" s="78">
        <v>3.18</v>
      </c>
      <c r="BK9" s="78">
        <v>3.18</v>
      </c>
      <c r="BL9" s="78">
        <v>3.18</v>
      </c>
      <c r="BM9" s="78">
        <v>3.18</v>
      </c>
      <c r="BN9" s="78">
        <v>3.18</v>
      </c>
      <c r="BO9" s="78">
        <v>3.18</v>
      </c>
      <c r="BP9" s="78">
        <v>3.18</v>
      </c>
      <c r="BQ9" s="78">
        <v>3.18</v>
      </c>
      <c r="BR9" s="78">
        <v>3.18</v>
      </c>
      <c r="BS9" s="78">
        <v>3.18</v>
      </c>
      <c r="BT9" s="78">
        <v>3.18</v>
      </c>
      <c r="BU9" s="78">
        <v>3.18</v>
      </c>
      <c r="BV9" s="78">
        <v>3.18</v>
      </c>
      <c r="BW9" s="78">
        <v>3.18</v>
      </c>
      <c r="BX9" s="78">
        <v>3.18</v>
      </c>
      <c r="BY9" s="78">
        <v>3.18</v>
      </c>
      <c r="BZ9" s="78">
        <v>3.18</v>
      </c>
      <c r="CA9" s="78">
        <v>3.18</v>
      </c>
      <c r="CB9" s="78">
        <v>3.18</v>
      </c>
      <c r="CC9" s="78">
        <v>3.18</v>
      </c>
      <c r="CD9" s="78">
        <v>3.18</v>
      </c>
      <c r="CE9" s="78">
        <v>3.18</v>
      </c>
      <c r="CF9" s="78">
        <v>3.18</v>
      </c>
      <c r="CG9" s="78">
        <v>3.18</v>
      </c>
      <c r="CH9" s="69"/>
      <c r="CI9" s="69"/>
      <c r="CJ9" s="69"/>
      <c r="CK9" s="69"/>
      <c r="CL9" s="69"/>
      <c r="CM9" s="69"/>
      <c r="CN9" s="69"/>
    </row>
    <row r="10" spans="1:92">
      <c r="A10" s="72"/>
      <c r="B10" s="72"/>
      <c r="C10" s="72"/>
      <c r="D10" s="72"/>
      <c r="E10" s="72"/>
      <c r="F10" s="134"/>
      <c r="G10" s="134"/>
      <c r="H10" s="288" t="s">
        <v>134</v>
      </c>
      <c r="I10" s="72"/>
      <c r="J10" s="335">
        <f>SUM(J7:J9)</f>
        <v>11.3</v>
      </c>
      <c r="K10" s="335">
        <f t="shared" ref="K10:BV10" si="0">SUM(K7:K9)</f>
        <v>91.999000000000009</v>
      </c>
      <c r="L10" s="335">
        <f t="shared" si="0"/>
        <v>119.03700000000001</v>
      </c>
      <c r="M10" s="335">
        <f t="shared" si="0"/>
        <v>130.12900000000002</v>
      </c>
      <c r="N10" s="335">
        <f t="shared" si="0"/>
        <v>135.41499999999999</v>
      </c>
      <c r="O10" s="335">
        <f t="shared" si="0"/>
        <v>118.07</v>
      </c>
      <c r="P10" s="335">
        <f t="shared" si="0"/>
        <v>124.65299999999999</v>
      </c>
      <c r="Q10" s="335">
        <f t="shared" si="0"/>
        <v>133.17600000000002</v>
      </c>
      <c r="R10" s="335">
        <f t="shared" si="0"/>
        <v>132.17600000000002</v>
      </c>
      <c r="S10" s="335">
        <f t="shared" si="0"/>
        <v>107.176</v>
      </c>
      <c r="T10" s="335">
        <f t="shared" si="0"/>
        <v>97.176000000000002</v>
      </c>
      <c r="U10" s="335">
        <f t="shared" si="0"/>
        <v>100.17200000000001</v>
      </c>
      <c r="V10" s="335">
        <f t="shared" si="0"/>
        <v>99.172000000000011</v>
      </c>
      <c r="W10" s="335">
        <f t="shared" si="0"/>
        <v>102.33800000000001</v>
      </c>
      <c r="X10" s="335">
        <f t="shared" si="0"/>
        <v>91.921000000000006</v>
      </c>
      <c r="Y10" s="335">
        <f t="shared" si="0"/>
        <v>68.759000000000015</v>
      </c>
      <c r="Z10" s="335">
        <f t="shared" si="0"/>
        <v>59.759</v>
      </c>
      <c r="AA10" s="335">
        <f t="shared" si="0"/>
        <v>69.759000000000015</v>
      </c>
      <c r="AB10" s="335">
        <f t="shared" si="0"/>
        <v>69.759000000000015</v>
      </c>
      <c r="AC10" s="335">
        <f t="shared" si="0"/>
        <v>73.342000000000013</v>
      </c>
      <c r="AD10" s="335">
        <f t="shared" si="0"/>
        <v>86.925000000000011</v>
      </c>
      <c r="AE10" s="335">
        <f t="shared" si="0"/>
        <v>88.925000000000011</v>
      </c>
      <c r="AF10" s="335">
        <f t="shared" si="0"/>
        <v>89.925000000000011</v>
      </c>
      <c r="AG10" s="335">
        <f t="shared" si="0"/>
        <v>90.925000000000011</v>
      </c>
      <c r="AH10" s="335">
        <f t="shared" si="0"/>
        <v>92.925000000000011</v>
      </c>
      <c r="AI10" s="335">
        <f t="shared" si="0"/>
        <v>93.925000000000011</v>
      </c>
      <c r="AJ10" s="335">
        <f t="shared" si="0"/>
        <v>94.925000000000011</v>
      </c>
      <c r="AK10" s="335">
        <f t="shared" si="0"/>
        <v>92.925000000000011</v>
      </c>
      <c r="AL10" s="335">
        <f t="shared" si="0"/>
        <v>91.925000000000011</v>
      </c>
      <c r="AM10" s="335">
        <f t="shared" si="0"/>
        <v>91.925000000000011</v>
      </c>
      <c r="AN10" s="335">
        <f t="shared" si="0"/>
        <v>91.925000000000011</v>
      </c>
      <c r="AO10" s="335">
        <f t="shared" si="0"/>
        <v>91.925000000000011</v>
      </c>
      <c r="AP10" s="335">
        <f t="shared" si="0"/>
        <v>91.925000000000011</v>
      </c>
      <c r="AQ10" s="335">
        <f t="shared" si="0"/>
        <v>91.925000000000011</v>
      </c>
      <c r="AR10" s="335">
        <f t="shared" si="0"/>
        <v>91.925000000000011</v>
      </c>
      <c r="AS10" s="335">
        <f t="shared" si="0"/>
        <v>91.925000000000011</v>
      </c>
      <c r="AT10" s="335">
        <f t="shared" si="0"/>
        <v>91.925000000000011</v>
      </c>
      <c r="AU10" s="335">
        <f t="shared" si="0"/>
        <v>91.925000000000011</v>
      </c>
      <c r="AV10" s="335">
        <f t="shared" si="0"/>
        <v>91.925000000000011</v>
      </c>
      <c r="AW10" s="335">
        <f t="shared" si="0"/>
        <v>91.925000000000011</v>
      </c>
      <c r="AX10" s="335">
        <f t="shared" si="0"/>
        <v>91.925000000000011</v>
      </c>
      <c r="AY10" s="335">
        <f t="shared" si="0"/>
        <v>91.925000000000011</v>
      </c>
      <c r="AZ10" s="335">
        <f t="shared" si="0"/>
        <v>91.925000000000011</v>
      </c>
      <c r="BA10" s="335">
        <f t="shared" si="0"/>
        <v>91.925000000000011</v>
      </c>
      <c r="BB10" s="335">
        <f t="shared" si="0"/>
        <v>91.925000000000011</v>
      </c>
      <c r="BC10" s="335">
        <f t="shared" si="0"/>
        <v>91.925000000000011</v>
      </c>
      <c r="BD10" s="335">
        <f t="shared" si="0"/>
        <v>91.925000000000011</v>
      </c>
      <c r="BE10" s="335">
        <f t="shared" si="0"/>
        <v>91.925000000000011</v>
      </c>
      <c r="BF10" s="335">
        <f t="shared" si="0"/>
        <v>91.925000000000011</v>
      </c>
      <c r="BG10" s="335">
        <f t="shared" si="0"/>
        <v>91.925000000000011</v>
      </c>
      <c r="BH10" s="335">
        <f t="shared" si="0"/>
        <v>91.925000000000011</v>
      </c>
      <c r="BI10" s="335">
        <f t="shared" si="0"/>
        <v>91.925000000000011</v>
      </c>
      <c r="BJ10" s="335">
        <f t="shared" si="0"/>
        <v>91.925000000000011</v>
      </c>
      <c r="BK10" s="335">
        <f t="shared" si="0"/>
        <v>91.925000000000011</v>
      </c>
      <c r="BL10" s="335">
        <f t="shared" si="0"/>
        <v>91.925000000000011</v>
      </c>
      <c r="BM10" s="335">
        <f t="shared" si="0"/>
        <v>91.925000000000011</v>
      </c>
      <c r="BN10" s="335">
        <f t="shared" si="0"/>
        <v>91.925000000000011</v>
      </c>
      <c r="BO10" s="335">
        <f t="shared" si="0"/>
        <v>91.925000000000011</v>
      </c>
      <c r="BP10" s="335">
        <f t="shared" si="0"/>
        <v>91.925000000000011</v>
      </c>
      <c r="BQ10" s="335">
        <f t="shared" si="0"/>
        <v>91.925000000000011</v>
      </c>
      <c r="BR10" s="335">
        <f t="shared" si="0"/>
        <v>91.925000000000011</v>
      </c>
      <c r="BS10" s="335">
        <f t="shared" si="0"/>
        <v>91.925000000000011</v>
      </c>
      <c r="BT10" s="335">
        <f t="shared" si="0"/>
        <v>91.925000000000011</v>
      </c>
      <c r="BU10" s="335">
        <f t="shared" si="0"/>
        <v>91.925000000000011</v>
      </c>
      <c r="BV10" s="335">
        <f t="shared" si="0"/>
        <v>91.925000000000011</v>
      </c>
      <c r="BW10" s="335">
        <f t="shared" ref="BW10:CG10" si="1">SUM(BW7:BW9)</f>
        <v>91.925000000000011</v>
      </c>
      <c r="BX10" s="335">
        <f t="shared" si="1"/>
        <v>91.925000000000011</v>
      </c>
      <c r="BY10" s="335">
        <f t="shared" si="1"/>
        <v>91.925000000000011</v>
      </c>
      <c r="BZ10" s="335">
        <f t="shared" si="1"/>
        <v>91.925000000000011</v>
      </c>
      <c r="CA10" s="335">
        <f t="shared" si="1"/>
        <v>91.925000000000011</v>
      </c>
      <c r="CB10" s="335">
        <f t="shared" si="1"/>
        <v>91.925000000000011</v>
      </c>
      <c r="CC10" s="335">
        <f t="shared" si="1"/>
        <v>91.925000000000011</v>
      </c>
      <c r="CD10" s="335">
        <f t="shared" si="1"/>
        <v>91.925000000000011</v>
      </c>
      <c r="CE10" s="335">
        <f t="shared" si="1"/>
        <v>91.925000000000011</v>
      </c>
      <c r="CF10" s="335">
        <f t="shared" si="1"/>
        <v>91.925000000000011</v>
      </c>
      <c r="CG10" s="335">
        <f t="shared" si="1"/>
        <v>91.925000000000011</v>
      </c>
      <c r="CH10" s="69"/>
      <c r="CI10" s="69"/>
      <c r="CJ10" s="69"/>
      <c r="CK10" s="69"/>
      <c r="CL10" s="69"/>
      <c r="CM10" s="69"/>
      <c r="CN10" s="69"/>
    </row>
    <row r="11" spans="1:92">
      <c r="A11" s="337" t="s">
        <v>320</v>
      </c>
      <c r="B11" s="72"/>
      <c r="C11" s="72"/>
      <c r="D11" s="72"/>
      <c r="E11" s="358"/>
      <c r="G11" s="134"/>
      <c r="H11" s="288"/>
      <c r="I11" s="337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69"/>
      <c r="CI11" s="69"/>
      <c r="CJ11" s="69"/>
      <c r="CK11" s="69"/>
      <c r="CL11" s="69"/>
      <c r="CM11" s="69"/>
      <c r="CN11" s="69"/>
    </row>
    <row r="12" spans="1:92">
      <c r="A12" s="72" t="s">
        <v>324</v>
      </c>
      <c r="B12" s="72" t="s">
        <v>166</v>
      </c>
      <c r="C12" s="72">
        <v>58</v>
      </c>
      <c r="D12" s="136">
        <f>IF('Input and Output'!$E$15="High",'Sensitivity Data'!$E$4,IF('Input and Output'!$E$15="Medium",'Sensitivity Data'!$D$4,IF('Input and Output'!$E$15="Low",'Sensitivity Data'!$C$4,"error")))</f>
        <v>6423.8367434972306</v>
      </c>
      <c r="E12" s="335">
        <f>C12*D12/1000</f>
        <v>372.58253112283938</v>
      </c>
      <c r="G12" s="78"/>
      <c r="H12" s="286" t="s">
        <v>320</v>
      </c>
      <c r="I12" s="133">
        <v>25</v>
      </c>
      <c r="J12" s="72"/>
      <c r="K12" s="72"/>
      <c r="L12" s="72"/>
      <c r="M12" s="72"/>
      <c r="N12" s="72"/>
      <c r="O12" s="72"/>
      <c r="P12" s="335">
        <f>E12+E13</f>
        <v>520.33077622327573</v>
      </c>
      <c r="Q12" s="335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335">
        <f>F15+F16</f>
        <v>340.88335439148193</v>
      </c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335">
        <f>E15+E16</f>
        <v>486.9762205592599</v>
      </c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69"/>
      <c r="CI12" s="69"/>
      <c r="CJ12" s="69"/>
      <c r="CK12" s="69"/>
      <c r="CL12" s="69"/>
      <c r="CM12" s="69"/>
      <c r="CN12" s="69"/>
    </row>
    <row r="13" spans="1:92">
      <c r="A13" s="72" t="s">
        <v>325</v>
      </c>
      <c r="B13" s="72" t="s">
        <v>166</v>
      </c>
      <c r="C13" s="72">
        <v>23</v>
      </c>
      <c r="D13" s="136">
        <f>IF('Input and Output'!$E$15="High",'Sensitivity Data'!$E$4,IF('Input and Output'!$E$15="Medium",'Sensitivity Data'!$D$4,IF('Input and Output'!$E$15="Low",'Sensitivity Data'!$C$4,"error")))</f>
        <v>6423.8367434972306</v>
      </c>
      <c r="E13" s="335">
        <f>C13*D13/1000</f>
        <v>147.74824510043629</v>
      </c>
      <c r="G13" s="78"/>
      <c r="H13" s="288"/>
      <c r="J13" s="72"/>
      <c r="K13" s="72"/>
      <c r="L13" s="72"/>
      <c r="M13" s="72"/>
      <c r="N13" s="72"/>
      <c r="O13" s="72"/>
      <c r="P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69"/>
      <c r="CI13" s="69"/>
      <c r="CJ13" s="69"/>
      <c r="CK13" s="69"/>
      <c r="CL13" s="69"/>
      <c r="CM13" s="69"/>
      <c r="CN13" s="69"/>
    </row>
    <row r="14" spans="1:92">
      <c r="A14" s="377" t="s">
        <v>329</v>
      </c>
      <c r="B14" s="72"/>
      <c r="C14" s="72"/>
      <c r="D14" s="136"/>
      <c r="E14" s="344" t="s">
        <v>146</v>
      </c>
      <c r="F14" s="134">
        <v>0.3</v>
      </c>
      <c r="G14" s="134"/>
      <c r="H14" s="286" t="s">
        <v>138</v>
      </c>
      <c r="I14" s="133">
        <v>25</v>
      </c>
      <c r="J14" s="335"/>
      <c r="K14" s="335"/>
      <c r="L14" s="335"/>
      <c r="M14" s="335"/>
      <c r="N14" s="335"/>
      <c r="O14" s="335"/>
      <c r="P14" s="335">
        <f>G20</f>
        <v>1003.6454900951323</v>
      </c>
      <c r="Q14" s="335">
        <f>G24</f>
        <v>646.95921173117199</v>
      </c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8"/>
      <c r="AP14" s="338">
        <f>F28</f>
        <v>367.95650983832559</v>
      </c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8"/>
      <c r="BO14" s="338">
        <f>G31</f>
        <v>595.34372106818159</v>
      </c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69"/>
      <c r="CI14" s="69"/>
      <c r="CJ14" s="69"/>
      <c r="CK14" s="69"/>
      <c r="CL14" s="69"/>
      <c r="CM14" s="69"/>
      <c r="CN14" s="69"/>
    </row>
    <row r="15" spans="1:92">
      <c r="A15" s="72" t="s">
        <v>324</v>
      </c>
      <c r="B15" s="72" t="s">
        <v>330</v>
      </c>
      <c r="C15" s="72">
        <v>58</v>
      </c>
      <c r="D15" s="136">
        <f>IF('Input and Output'!$E$15="High",'Sensitivity Data'!$E$5,IF('Input and Output'!$E$15="Medium",'Sensitivity Data'!$D$5,IF('Input and Output'!$E$15="Low",'Sensitivity Data'!C5,"error")))</f>
        <v>6012.0521056698753</v>
      </c>
      <c r="E15" s="335">
        <f>C15*D15/1000</f>
        <v>348.69902212885279</v>
      </c>
      <c r="F15" s="335">
        <f>E15*(1-$F$14)</f>
        <v>244.08931549019692</v>
      </c>
      <c r="G15" s="134"/>
      <c r="H15" s="288"/>
      <c r="I15" s="72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69"/>
      <c r="CI15" s="69"/>
      <c r="CJ15" s="69"/>
      <c r="CK15" s="69"/>
      <c r="CL15" s="69"/>
      <c r="CM15" s="69"/>
      <c r="CN15" s="69"/>
    </row>
    <row r="16" spans="1:92" ht="15.75" thickBot="1">
      <c r="A16" s="72" t="s">
        <v>325</v>
      </c>
      <c r="B16" s="72" t="s">
        <v>330</v>
      </c>
      <c r="C16" s="72">
        <v>23</v>
      </c>
      <c r="D16" s="136">
        <f>IF('Input and Output'!$E$15="High",'Sensitivity Data'!$E$5,IF('Input and Output'!$E$15="Medium",'Sensitivity Data'!$D$5,IF('Input and Output'!$E$15="Low",'Sensitivity Data'!C6,"error")))</f>
        <v>6012.0521056698753</v>
      </c>
      <c r="E16" s="335">
        <f>C16*D16/1000</f>
        <v>138.27719843040711</v>
      </c>
      <c r="F16" s="335">
        <f>E16*(1-$F$14)</f>
        <v>96.794038901284978</v>
      </c>
      <c r="G16" s="134"/>
      <c r="H16" s="288"/>
      <c r="I16" s="318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69"/>
      <c r="CI16" s="69"/>
      <c r="CJ16" s="69"/>
      <c r="CK16" s="69"/>
      <c r="CL16" s="69"/>
      <c r="CM16" s="69"/>
      <c r="CN16" s="69"/>
    </row>
    <row r="17" spans="1:92">
      <c r="A17" s="336" t="s">
        <v>135</v>
      </c>
      <c r="B17" s="134"/>
      <c r="C17" s="337"/>
      <c r="D17" s="134"/>
      <c r="E17" s="134"/>
      <c r="F17" s="134" t="s">
        <v>377</v>
      </c>
      <c r="G17" s="134" t="s">
        <v>375</v>
      </c>
      <c r="H17" s="285" t="s">
        <v>142</v>
      </c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69"/>
      <c r="CI17" s="69"/>
      <c r="CJ17" s="69"/>
      <c r="CK17" s="69"/>
      <c r="CL17" s="69"/>
      <c r="CM17" s="69"/>
      <c r="CN17" s="69"/>
    </row>
    <row r="18" spans="1:92">
      <c r="A18" s="72" t="s">
        <v>271</v>
      </c>
      <c r="B18" s="72" t="s">
        <v>166</v>
      </c>
      <c r="C18" s="72">
        <v>297</v>
      </c>
      <c r="D18" s="136">
        <f>IF('Input and Output'!$E$16="High",'Sensitivity Data'!$E$10,IF('Input and Output'!$E$16="Medium",'Sensitivity Data'!$D$10,IF('Input and Output'!$E$16="Low",'Sensitivity Data'!$C$10,"error")))</f>
        <v>2025.9080085223716</v>
      </c>
      <c r="E18" s="335">
        <f>C18*D18/1000</f>
        <v>601.6946785311444</v>
      </c>
      <c r="F18" s="335">
        <v>54.202369564849164</v>
      </c>
      <c r="G18" s="335">
        <f>E18+F18</f>
        <v>655.89704809599357</v>
      </c>
      <c r="H18" s="285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69"/>
      <c r="CI18" s="69"/>
      <c r="CJ18" s="69"/>
      <c r="CK18" s="69"/>
      <c r="CL18" s="69"/>
      <c r="CM18" s="69"/>
      <c r="CN18" s="69"/>
    </row>
    <row r="19" spans="1:92">
      <c r="A19" s="72" t="s">
        <v>139</v>
      </c>
      <c r="B19" s="72" t="s">
        <v>166</v>
      </c>
      <c r="C19" s="72">
        <v>144</v>
      </c>
      <c r="D19" s="136">
        <f>IF('Input and Output'!$E$16="High",'Sensitivity Data'!$E$10,IF('Input and Output'!$E$16="Medium",'Sensitivity Data'!$D$10,IF('Input and Output'!$E$16="Low",'Sensitivity Data'!$C$10,"error")))</f>
        <v>2025.9080085223716</v>
      </c>
      <c r="E19" s="335">
        <f>C19*D19/1000</f>
        <v>291.7307532272215</v>
      </c>
      <c r="F19" s="335">
        <v>56.017688771917406</v>
      </c>
      <c r="G19" s="335">
        <f>E19+F19</f>
        <v>347.74844199913889</v>
      </c>
      <c r="H19" s="286" t="s">
        <v>144</v>
      </c>
      <c r="J19" s="380"/>
      <c r="K19" s="380"/>
      <c r="L19" s="380"/>
      <c r="M19" s="380"/>
      <c r="N19" s="380"/>
      <c r="O19" s="380"/>
      <c r="P19" s="78">
        <f>E35</f>
        <v>8.0250000000000004</v>
      </c>
      <c r="Q19" s="78">
        <f>E36</f>
        <v>10.275</v>
      </c>
      <c r="R19" s="78">
        <f>E37</f>
        <v>6.0750000000000002</v>
      </c>
      <c r="S19" s="78">
        <f>E38</f>
        <v>0.97499999999999998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342"/>
      <c r="CI19" s="342"/>
      <c r="CJ19" s="342"/>
      <c r="CK19" s="342"/>
      <c r="CL19" s="342"/>
      <c r="CM19" s="342"/>
      <c r="CN19" s="69"/>
    </row>
    <row r="20" spans="1:92">
      <c r="A20" s="72" t="s">
        <v>332</v>
      </c>
      <c r="B20" s="72" t="s">
        <v>166</v>
      </c>
      <c r="C20" s="72">
        <f>C18+C19</f>
        <v>441</v>
      </c>
      <c r="D20" s="136">
        <f>IF('Input and Output'!$E$16="High",'Sensitivity Data'!$E$10,IF('Input and Output'!$E$16="Medium",'Sensitivity Data'!$D$10,IF('Input and Output'!$E$16="Low",'Sensitivity Data'!$C$10,"error")))</f>
        <v>2025.9080085223716</v>
      </c>
      <c r="E20" s="335">
        <f>C20*D20/1000</f>
        <v>893.42543175836579</v>
      </c>
      <c r="F20" s="335">
        <f>F18+F19</f>
        <v>110.22005833676657</v>
      </c>
      <c r="G20" s="335">
        <f>E20+F20</f>
        <v>1003.6454900951323</v>
      </c>
      <c r="H20" s="288"/>
      <c r="J20" s="380"/>
      <c r="K20" s="380"/>
      <c r="L20" s="380"/>
      <c r="M20" s="380"/>
      <c r="N20" s="380"/>
      <c r="O20" s="380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342"/>
      <c r="CI20" s="342"/>
      <c r="CJ20" s="342"/>
      <c r="CK20" s="342"/>
      <c r="CL20" s="342"/>
      <c r="CM20" s="342"/>
      <c r="CN20" s="69"/>
    </row>
    <row r="21" spans="1:92">
      <c r="A21" s="134"/>
      <c r="B21" s="134"/>
      <c r="C21" s="134"/>
      <c r="D21" s="244"/>
      <c r="E21" s="335"/>
      <c r="F21" s="78"/>
      <c r="G21" s="78"/>
      <c r="H21" s="286" t="s">
        <v>147</v>
      </c>
      <c r="J21" s="380"/>
      <c r="K21" s="380"/>
      <c r="L21" s="380"/>
      <c r="M21" s="380"/>
      <c r="N21" s="380"/>
      <c r="O21" s="380"/>
      <c r="P21" s="345">
        <v>1</v>
      </c>
      <c r="Q21" s="345">
        <v>2</v>
      </c>
      <c r="R21" s="345">
        <v>3</v>
      </c>
      <c r="S21" s="345">
        <v>4</v>
      </c>
      <c r="T21" s="345">
        <v>5</v>
      </c>
      <c r="U21" s="345">
        <v>6</v>
      </c>
      <c r="V21" s="345">
        <v>7</v>
      </c>
      <c r="W21" s="345">
        <v>8</v>
      </c>
      <c r="X21" s="345">
        <v>9</v>
      </c>
      <c r="Y21" s="345">
        <v>10</v>
      </c>
      <c r="Z21" s="345">
        <v>11</v>
      </c>
      <c r="AA21" s="345">
        <v>12</v>
      </c>
      <c r="AB21" s="345">
        <v>13</v>
      </c>
      <c r="AC21" s="345">
        <v>14</v>
      </c>
      <c r="AD21" s="345">
        <v>15</v>
      </c>
      <c r="AE21" s="345">
        <v>16</v>
      </c>
      <c r="AF21" s="345">
        <v>17</v>
      </c>
      <c r="AG21" s="345">
        <v>18</v>
      </c>
      <c r="AH21" s="345">
        <v>19</v>
      </c>
      <c r="AI21" s="345">
        <v>20</v>
      </c>
      <c r="AJ21" s="345">
        <v>21</v>
      </c>
      <c r="AK21" s="345">
        <v>22</v>
      </c>
      <c r="AL21" s="345">
        <v>23</v>
      </c>
      <c r="AM21" s="345">
        <v>24</v>
      </c>
      <c r="AN21" s="345">
        <v>25</v>
      </c>
      <c r="AO21" s="345">
        <v>1</v>
      </c>
      <c r="AP21" s="345">
        <v>2</v>
      </c>
      <c r="AQ21" s="345">
        <v>3</v>
      </c>
      <c r="AR21" s="345">
        <v>4</v>
      </c>
      <c r="AS21" s="345">
        <v>5</v>
      </c>
      <c r="AT21" s="345">
        <v>6</v>
      </c>
      <c r="AU21" s="345">
        <v>7</v>
      </c>
      <c r="AV21" s="345">
        <v>8</v>
      </c>
      <c r="AW21" s="345">
        <v>9</v>
      </c>
      <c r="AX21" s="345">
        <v>10</v>
      </c>
      <c r="AY21" s="345">
        <v>11</v>
      </c>
      <c r="AZ21" s="345">
        <v>12</v>
      </c>
      <c r="BA21" s="345">
        <v>13</v>
      </c>
      <c r="BB21" s="345">
        <v>14</v>
      </c>
      <c r="BC21" s="345">
        <v>15</v>
      </c>
      <c r="BD21" s="345">
        <v>16</v>
      </c>
      <c r="BE21" s="345">
        <v>17</v>
      </c>
      <c r="BF21" s="345">
        <v>18</v>
      </c>
      <c r="BG21" s="345">
        <v>19</v>
      </c>
      <c r="BH21" s="345">
        <v>20</v>
      </c>
      <c r="BI21" s="345">
        <v>21</v>
      </c>
      <c r="BJ21" s="345">
        <v>22</v>
      </c>
      <c r="BK21" s="345">
        <v>23</v>
      </c>
      <c r="BL21" s="345">
        <v>24</v>
      </c>
      <c r="BM21" s="345">
        <v>25</v>
      </c>
      <c r="BN21" s="345">
        <v>1</v>
      </c>
      <c r="BO21" s="345">
        <v>2</v>
      </c>
      <c r="BP21" s="345">
        <v>3</v>
      </c>
      <c r="BQ21" s="345">
        <v>4</v>
      </c>
      <c r="BR21" s="345">
        <v>5</v>
      </c>
      <c r="BS21" s="345">
        <v>6</v>
      </c>
      <c r="BT21" s="345">
        <v>7</v>
      </c>
      <c r="BU21" s="345">
        <v>8</v>
      </c>
      <c r="BV21" s="345">
        <v>9</v>
      </c>
      <c r="BW21" s="345">
        <v>10</v>
      </c>
      <c r="BX21" s="345">
        <v>11</v>
      </c>
      <c r="BY21" s="345">
        <v>12</v>
      </c>
      <c r="BZ21" s="345">
        <v>13</v>
      </c>
      <c r="CA21" s="345">
        <v>14</v>
      </c>
      <c r="CB21" s="345">
        <v>15</v>
      </c>
      <c r="CC21" s="345">
        <v>16</v>
      </c>
      <c r="CD21" s="345">
        <v>17</v>
      </c>
      <c r="CE21" s="345">
        <v>18</v>
      </c>
      <c r="CF21" s="345">
        <v>19</v>
      </c>
      <c r="CG21" s="345">
        <v>20</v>
      </c>
      <c r="CH21" s="398"/>
      <c r="CI21" s="398"/>
      <c r="CJ21" s="398"/>
      <c r="CK21" s="398"/>
      <c r="CL21" s="398"/>
      <c r="CM21" s="342"/>
      <c r="CN21" s="69"/>
    </row>
    <row r="22" spans="1:92">
      <c r="A22" s="72" t="s">
        <v>136</v>
      </c>
      <c r="B22" s="72" t="s">
        <v>167</v>
      </c>
      <c r="C22" s="72">
        <v>138</v>
      </c>
      <c r="D22" s="136">
        <f>IF('Input and Output'!$E$16="High",'Sensitivity Data'!$E$11,IF('Input and Output'!$E$16="Medium",'Sensitivity Data'!$D$11,IF('Input and Output'!$E$16="Low",'Sensitivity Data'!$C$11,"error")))</f>
        <v>2004.4015540794587</v>
      </c>
      <c r="E22" s="335">
        <f>C22*D22/1000</f>
        <v>276.60741446296532</v>
      </c>
      <c r="F22" s="335">
        <v>36.817978659635813</v>
      </c>
      <c r="G22" s="335">
        <f>E22+F22</f>
        <v>313.42539312260112</v>
      </c>
      <c r="H22" s="288" t="str">
        <f>A43</f>
        <v>Wind - PC 10, PC 14</v>
      </c>
      <c r="J22" s="380"/>
      <c r="K22" s="380"/>
      <c r="L22" s="380"/>
      <c r="M22" s="380"/>
      <c r="N22" s="380"/>
      <c r="O22" s="380"/>
      <c r="P22" s="78">
        <f>$G$43</f>
        <v>32.349648376515056</v>
      </c>
      <c r="Q22" s="78">
        <f t="shared" ref="Q22:AN22" si="2">$G$43</f>
        <v>32.349648376515056</v>
      </c>
      <c r="R22" s="78">
        <f t="shared" si="2"/>
        <v>32.349648376515056</v>
      </c>
      <c r="S22" s="78">
        <f t="shared" si="2"/>
        <v>32.349648376515056</v>
      </c>
      <c r="T22" s="78">
        <f t="shared" si="2"/>
        <v>32.349648376515056</v>
      </c>
      <c r="U22" s="78">
        <f t="shared" si="2"/>
        <v>32.349648376515056</v>
      </c>
      <c r="V22" s="78">
        <f t="shared" si="2"/>
        <v>32.349648376515056</v>
      </c>
      <c r="W22" s="78">
        <f t="shared" si="2"/>
        <v>32.349648376515056</v>
      </c>
      <c r="X22" s="78">
        <f t="shared" si="2"/>
        <v>32.349648376515056</v>
      </c>
      <c r="Y22" s="78">
        <f t="shared" si="2"/>
        <v>32.349648376515056</v>
      </c>
      <c r="Z22" s="78">
        <f t="shared" si="2"/>
        <v>32.349648376515056</v>
      </c>
      <c r="AA22" s="78">
        <f t="shared" si="2"/>
        <v>32.349648376515056</v>
      </c>
      <c r="AB22" s="78">
        <f t="shared" si="2"/>
        <v>32.349648376515056</v>
      </c>
      <c r="AC22" s="78">
        <f t="shared" si="2"/>
        <v>32.349648376515056</v>
      </c>
      <c r="AD22" s="78">
        <f t="shared" si="2"/>
        <v>32.349648376515056</v>
      </c>
      <c r="AE22" s="78">
        <f t="shared" si="2"/>
        <v>32.349648376515056</v>
      </c>
      <c r="AF22" s="78">
        <f t="shared" si="2"/>
        <v>32.349648376515056</v>
      </c>
      <c r="AG22" s="78">
        <f t="shared" si="2"/>
        <v>32.349648376515056</v>
      </c>
      <c r="AH22" s="78">
        <f t="shared" si="2"/>
        <v>32.349648376515056</v>
      </c>
      <c r="AI22" s="78">
        <f t="shared" si="2"/>
        <v>32.349648376515056</v>
      </c>
      <c r="AJ22" s="78">
        <f t="shared" si="2"/>
        <v>32.349648376515056</v>
      </c>
      <c r="AK22" s="78">
        <f t="shared" si="2"/>
        <v>32.349648376515056</v>
      </c>
      <c r="AL22" s="78">
        <f t="shared" si="2"/>
        <v>32.349648376515056</v>
      </c>
      <c r="AM22" s="78">
        <f t="shared" si="2"/>
        <v>32.349648376515056</v>
      </c>
      <c r="AN22" s="78">
        <f t="shared" si="2"/>
        <v>32.349648376515056</v>
      </c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348"/>
      <c r="CI22" s="348"/>
      <c r="CJ22" s="348"/>
      <c r="CK22" s="348"/>
      <c r="CL22" s="348"/>
      <c r="CM22" s="342"/>
      <c r="CN22" s="69"/>
    </row>
    <row r="23" spans="1:92">
      <c r="A23" s="72" t="s">
        <v>270</v>
      </c>
      <c r="B23" s="72" t="s">
        <v>167</v>
      </c>
      <c r="C23" s="72">
        <v>150</v>
      </c>
      <c r="D23" s="136">
        <f>IF('Input and Output'!$E$16="High",'Sensitivity Data'!$E$11,IF('Input and Output'!$E$16="Medium",'Sensitivity Data'!$D$11,IF('Input and Output'!$E$16="Low",'Sensitivity Data'!$C$11,"error")))</f>
        <v>2004.4015540794587</v>
      </c>
      <c r="E23" s="335">
        <f>C23*D23/1000</f>
        <v>300.66023311191879</v>
      </c>
      <c r="F23" s="335">
        <v>32.873585496652019</v>
      </c>
      <c r="G23" s="335">
        <f>E23+F23</f>
        <v>333.53381860857081</v>
      </c>
      <c r="H23" s="288" t="str">
        <f>A44</f>
        <v>Wind - PC 18, PC 48</v>
      </c>
      <c r="P23" s="134"/>
      <c r="Q23" s="244">
        <f>$G$44</f>
        <v>21.066220050795547</v>
      </c>
      <c r="R23" s="244">
        <f t="shared" ref="R23:AO23" si="3">$G$44</f>
        <v>21.066220050795547</v>
      </c>
      <c r="S23" s="244">
        <f t="shared" si="3"/>
        <v>21.066220050795547</v>
      </c>
      <c r="T23" s="244">
        <f t="shared" si="3"/>
        <v>21.066220050795547</v>
      </c>
      <c r="U23" s="244">
        <f t="shared" si="3"/>
        <v>21.066220050795547</v>
      </c>
      <c r="V23" s="244">
        <f t="shared" si="3"/>
        <v>21.066220050795547</v>
      </c>
      <c r="W23" s="244">
        <f t="shared" si="3"/>
        <v>21.066220050795547</v>
      </c>
      <c r="X23" s="244">
        <f t="shared" si="3"/>
        <v>21.066220050795547</v>
      </c>
      <c r="Y23" s="244">
        <f t="shared" si="3"/>
        <v>21.066220050795547</v>
      </c>
      <c r="Z23" s="244">
        <f t="shared" si="3"/>
        <v>21.066220050795547</v>
      </c>
      <c r="AA23" s="244">
        <f t="shared" si="3"/>
        <v>21.066220050795547</v>
      </c>
      <c r="AB23" s="244">
        <f t="shared" si="3"/>
        <v>21.066220050795547</v>
      </c>
      <c r="AC23" s="244">
        <f t="shared" si="3"/>
        <v>21.066220050795547</v>
      </c>
      <c r="AD23" s="244">
        <f t="shared" si="3"/>
        <v>21.066220050795547</v>
      </c>
      <c r="AE23" s="244">
        <f t="shared" si="3"/>
        <v>21.066220050795547</v>
      </c>
      <c r="AF23" s="244">
        <f t="shared" si="3"/>
        <v>21.066220050795547</v>
      </c>
      <c r="AG23" s="244">
        <f t="shared" si="3"/>
        <v>21.066220050795547</v>
      </c>
      <c r="AH23" s="244">
        <f t="shared" si="3"/>
        <v>21.066220050795547</v>
      </c>
      <c r="AI23" s="244">
        <f t="shared" si="3"/>
        <v>21.066220050795547</v>
      </c>
      <c r="AJ23" s="244">
        <f t="shared" si="3"/>
        <v>21.066220050795547</v>
      </c>
      <c r="AK23" s="244">
        <f t="shared" si="3"/>
        <v>21.066220050795547</v>
      </c>
      <c r="AL23" s="244">
        <f t="shared" si="3"/>
        <v>21.066220050795547</v>
      </c>
      <c r="AM23" s="244">
        <f t="shared" si="3"/>
        <v>21.066220050795547</v>
      </c>
      <c r="AN23" s="244">
        <f t="shared" si="3"/>
        <v>21.066220050795547</v>
      </c>
      <c r="AO23" s="244">
        <f t="shared" si="3"/>
        <v>21.066220050795547</v>
      </c>
      <c r="AP23" s="244">
        <f>$G$47</f>
        <v>17.349904723060245</v>
      </c>
      <c r="AQ23" s="244">
        <f t="shared" ref="AQ23:CG23" si="4">$G$47</f>
        <v>17.349904723060245</v>
      </c>
      <c r="AR23" s="244">
        <f t="shared" si="4"/>
        <v>17.349904723060245</v>
      </c>
      <c r="AS23" s="244">
        <f t="shared" si="4"/>
        <v>17.349904723060245</v>
      </c>
      <c r="AT23" s="244">
        <f t="shared" si="4"/>
        <v>17.349904723060245</v>
      </c>
      <c r="AU23" s="244">
        <f t="shared" si="4"/>
        <v>17.349904723060245</v>
      </c>
      <c r="AV23" s="244">
        <f t="shared" si="4"/>
        <v>17.349904723060245</v>
      </c>
      <c r="AW23" s="244">
        <f t="shared" si="4"/>
        <v>17.349904723060245</v>
      </c>
      <c r="AX23" s="244">
        <f t="shared" si="4"/>
        <v>17.349904723060245</v>
      </c>
      <c r="AY23" s="244">
        <f t="shared" si="4"/>
        <v>17.349904723060245</v>
      </c>
      <c r="AZ23" s="244">
        <f t="shared" si="4"/>
        <v>17.349904723060245</v>
      </c>
      <c r="BA23" s="244">
        <f t="shared" si="4"/>
        <v>17.349904723060245</v>
      </c>
      <c r="BB23" s="244">
        <f t="shared" si="4"/>
        <v>17.349904723060245</v>
      </c>
      <c r="BC23" s="244">
        <f t="shared" si="4"/>
        <v>17.349904723060245</v>
      </c>
      <c r="BD23" s="244">
        <f t="shared" si="4"/>
        <v>17.349904723060245</v>
      </c>
      <c r="BE23" s="244">
        <f t="shared" si="4"/>
        <v>17.349904723060245</v>
      </c>
      <c r="BF23" s="244">
        <f t="shared" si="4"/>
        <v>17.349904723060245</v>
      </c>
      <c r="BG23" s="244">
        <f t="shared" si="4"/>
        <v>17.349904723060245</v>
      </c>
      <c r="BH23" s="244">
        <f t="shared" si="4"/>
        <v>17.349904723060245</v>
      </c>
      <c r="BI23" s="244">
        <f t="shared" si="4"/>
        <v>17.349904723060245</v>
      </c>
      <c r="BJ23" s="244">
        <f t="shared" si="4"/>
        <v>17.349904723060245</v>
      </c>
      <c r="BK23" s="244">
        <f t="shared" si="4"/>
        <v>17.349904723060245</v>
      </c>
      <c r="BL23" s="244">
        <f t="shared" si="4"/>
        <v>17.349904723060245</v>
      </c>
      <c r="BM23" s="244">
        <f t="shared" si="4"/>
        <v>17.349904723060245</v>
      </c>
      <c r="BN23" s="244">
        <f t="shared" si="4"/>
        <v>17.349904723060245</v>
      </c>
      <c r="BO23" s="244">
        <f t="shared" si="4"/>
        <v>17.349904723060245</v>
      </c>
      <c r="BP23" s="244">
        <f t="shared" si="4"/>
        <v>17.349904723060245</v>
      </c>
      <c r="BQ23" s="244">
        <f t="shared" si="4"/>
        <v>17.349904723060245</v>
      </c>
      <c r="BR23" s="244">
        <f t="shared" si="4"/>
        <v>17.349904723060245</v>
      </c>
      <c r="BS23" s="244">
        <f t="shared" si="4"/>
        <v>17.349904723060245</v>
      </c>
      <c r="BT23" s="244">
        <f t="shared" si="4"/>
        <v>17.349904723060245</v>
      </c>
      <c r="BU23" s="244">
        <f t="shared" si="4"/>
        <v>17.349904723060245</v>
      </c>
      <c r="BV23" s="244">
        <f t="shared" si="4"/>
        <v>17.349904723060245</v>
      </c>
      <c r="BW23" s="244">
        <f t="shared" si="4"/>
        <v>17.349904723060245</v>
      </c>
      <c r="BX23" s="244">
        <f t="shared" si="4"/>
        <v>17.349904723060245</v>
      </c>
      <c r="BY23" s="244">
        <f t="shared" si="4"/>
        <v>17.349904723060245</v>
      </c>
      <c r="BZ23" s="244">
        <f t="shared" si="4"/>
        <v>17.349904723060245</v>
      </c>
      <c r="CA23" s="244">
        <f t="shared" si="4"/>
        <v>17.349904723060245</v>
      </c>
      <c r="CB23" s="244">
        <f t="shared" si="4"/>
        <v>17.349904723060245</v>
      </c>
      <c r="CC23" s="244">
        <f t="shared" si="4"/>
        <v>17.349904723060245</v>
      </c>
      <c r="CD23" s="244">
        <f t="shared" si="4"/>
        <v>17.349904723060245</v>
      </c>
      <c r="CE23" s="244">
        <f t="shared" si="4"/>
        <v>17.349904723060245</v>
      </c>
      <c r="CF23" s="244">
        <f t="shared" si="4"/>
        <v>17.349904723060245</v>
      </c>
      <c r="CG23" s="244">
        <f t="shared" si="4"/>
        <v>17.349904723060245</v>
      </c>
      <c r="CH23" s="346"/>
      <c r="CI23" s="346"/>
      <c r="CJ23" s="346"/>
      <c r="CK23" s="346"/>
      <c r="CL23" s="346"/>
      <c r="CM23" s="346"/>
      <c r="CN23" s="69"/>
    </row>
    <row r="24" spans="1:92">
      <c r="A24" s="72" t="s">
        <v>331</v>
      </c>
      <c r="B24" s="72" t="s">
        <v>167</v>
      </c>
      <c r="C24" s="72">
        <f>C22+C23</f>
        <v>288</v>
      </c>
      <c r="D24" s="136">
        <f>IF('Input and Output'!$E$16="High",'Sensitivity Data'!$E$11,IF('Input and Output'!$E$16="Medium",'Sensitivity Data'!$D$11,IF('Input and Output'!$E$16="Low",'Sensitivity Data'!$C$11,"error")))</f>
        <v>2004.4015540794587</v>
      </c>
      <c r="E24" s="335">
        <f>C24*D24/1000</f>
        <v>577.26764757488411</v>
      </c>
      <c r="F24" s="335">
        <f>$F$22+$F$23</f>
        <v>69.691564156287825</v>
      </c>
      <c r="G24" s="335">
        <f>E24+F24</f>
        <v>646.95921173117199</v>
      </c>
      <c r="H24" s="288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342"/>
      <c r="CI24" s="342"/>
      <c r="CJ24" s="342"/>
      <c r="CK24" s="342"/>
      <c r="CL24" s="342"/>
      <c r="CM24" s="342"/>
      <c r="CN24" s="69"/>
    </row>
    <row r="25" spans="1:92">
      <c r="A25" s="72"/>
      <c r="B25" s="134"/>
      <c r="C25" s="134"/>
      <c r="D25" s="244"/>
      <c r="E25" s="78"/>
      <c r="F25" s="78"/>
      <c r="G25" s="78"/>
      <c r="H25" s="285" t="s">
        <v>149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342"/>
      <c r="CI25" s="342"/>
      <c r="CJ25" s="342"/>
      <c r="CK25" s="342"/>
      <c r="CL25" s="342"/>
      <c r="CM25" s="342"/>
      <c r="CN25" s="69"/>
    </row>
    <row r="26" spans="1:92">
      <c r="B26" s="134"/>
      <c r="C26" s="134"/>
      <c r="D26" s="343"/>
      <c r="E26" s="344" t="s">
        <v>146</v>
      </c>
      <c r="F26" s="134">
        <v>0.3</v>
      </c>
      <c r="G26" s="134"/>
      <c r="H26" s="288" t="str">
        <f>A56</f>
        <v>Wind - PC 10, PC 14</v>
      </c>
      <c r="P26" s="244">
        <f>$E$56</f>
        <v>1.6890000000000001</v>
      </c>
      <c r="Q26" s="244">
        <f t="shared" ref="Q26:AN26" si="5">$E$56</f>
        <v>1.6890000000000001</v>
      </c>
      <c r="R26" s="244">
        <f t="shared" si="5"/>
        <v>1.6890000000000001</v>
      </c>
      <c r="S26" s="244">
        <f t="shared" si="5"/>
        <v>1.6890000000000001</v>
      </c>
      <c r="T26" s="244">
        <f t="shared" si="5"/>
        <v>1.6890000000000001</v>
      </c>
      <c r="U26" s="244">
        <f t="shared" si="5"/>
        <v>1.6890000000000001</v>
      </c>
      <c r="V26" s="244">
        <f t="shared" si="5"/>
        <v>1.6890000000000001</v>
      </c>
      <c r="W26" s="244">
        <f t="shared" si="5"/>
        <v>1.6890000000000001</v>
      </c>
      <c r="X26" s="244">
        <f t="shared" si="5"/>
        <v>1.6890000000000001</v>
      </c>
      <c r="Y26" s="244">
        <f t="shared" si="5"/>
        <v>1.6890000000000001</v>
      </c>
      <c r="Z26" s="244">
        <f t="shared" si="5"/>
        <v>1.6890000000000001</v>
      </c>
      <c r="AA26" s="244">
        <f t="shared" si="5"/>
        <v>1.6890000000000001</v>
      </c>
      <c r="AB26" s="244">
        <f t="shared" si="5"/>
        <v>1.6890000000000001</v>
      </c>
      <c r="AC26" s="244">
        <f t="shared" si="5"/>
        <v>1.6890000000000001</v>
      </c>
      <c r="AD26" s="244">
        <f t="shared" si="5"/>
        <v>1.6890000000000001</v>
      </c>
      <c r="AE26" s="244">
        <f t="shared" si="5"/>
        <v>1.6890000000000001</v>
      </c>
      <c r="AF26" s="244">
        <f t="shared" si="5"/>
        <v>1.6890000000000001</v>
      </c>
      <c r="AG26" s="244">
        <f t="shared" si="5"/>
        <v>1.6890000000000001</v>
      </c>
      <c r="AH26" s="244">
        <f t="shared" si="5"/>
        <v>1.6890000000000001</v>
      </c>
      <c r="AI26" s="244">
        <f t="shared" si="5"/>
        <v>1.6890000000000001</v>
      </c>
      <c r="AJ26" s="244">
        <f t="shared" si="5"/>
        <v>1.6890000000000001</v>
      </c>
      <c r="AK26" s="244">
        <f t="shared" si="5"/>
        <v>1.6890000000000001</v>
      </c>
      <c r="AL26" s="244">
        <f t="shared" si="5"/>
        <v>1.6890000000000001</v>
      </c>
      <c r="AM26" s="244">
        <f t="shared" si="5"/>
        <v>1.6890000000000001</v>
      </c>
      <c r="AN26" s="244">
        <f t="shared" si="5"/>
        <v>1.6890000000000001</v>
      </c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346"/>
      <c r="CI26" s="346"/>
      <c r="CJ26" s="346"/>
      <c r="CK26" s="346"/>
      <c r="CL26" s="346"/>
      <c r="CM26" s="346"/>
      <c r="CN26" s="69"/>
    </row>
    <row r="27" spans="1:92">
      <c r="A27" s="336" t="s">
        <v>145</v>
      </c>
      <c r="B27" s="134"/>
      <c r="C27" s="337"/>
      <c r="D27" s="134"/>
      <c r="E27" s="134"/>
      <c r="F27" s="134"/>
      <c r="G27" s="134"/>
      <c r="H27" s="288" t="str">
        <f>A57</f>
        <v>Wind - PC 18, PC 48</v>
      </c>
      <c r="P27" s="134"/>
      <c r="Q27" s="244">
        <f>$E$57</f>
        <v>1.0620000000000001</v>
      </c>
      <c r="R27" s="244">
        <f t="shared" ref="R27:CC27" si="6">$E$57</f>
        <v>1.0620000000000001</v>
      </c>
      <c r="S27" s="244">
        <f t="shared" si="6"/>
        <v>1.0620000000000001</v>
      </c>
      <c r="T27" s="244">
        <f t="shared" si="6"/>
        <v>1.0620000000000001</v>
      </c>
      <c r="U27" s="244">
        <f t="shared" si="6"/>
        <v>1.0620000000000001</v>
      </c>
      <c r="V27" s="244">
        <f t="shared" si="6"/>
        <v>1.0620000000000001</v>
      </c>
      <c r="W27" s="244">
        <f t="shared" si="6"/>
        <v>1.0620000000000001</v>
      </c>
      <c r="X27" s="244">
        <f t="shared" si="6"/>
        <v>1.0620000000000001</v>
      </c>
      <c r="Y27" s="244">
        <f t="shared" si="6"/>
        <v>1.0620000000000001</v>
      </c>
      <c r="Z27" s="244">
        <f t="shared" si="6"/>
        <v>1.0620000000000001</v>
      </c>
      <c r="AA27" s="244">
        <f t="shared" si="6"/>
        <v>1.0620000000000001</v>
      </c>
      <c r="AB27" s="244">
        <f t="shared" si="6"/>
        <v>1.0620000000000001</v>
      </c>
      <c r="AC27" s="244">
        <f t="shared" si="6"/>
        <v>1.0620000000000001</v>
      </c>
      <c r="AD27" s="244">
        <f t="shared" si="6"/>
        <v>1.0620000000000001</v>
      </c>
      <c r="AE27" s="244">
        <f t="shared" si="6"/>
        <v>1.0620000000000001</v>
      </c>
      <c r="AF27" s="244">
        <f t="shared" si="6"/>
        <v>1.0620000000000001</v>
      </c>
      <c r="AG27" s="244">
        <f t="shared" si="6"/>
        <v>1.0620000000000001</v>
      </c>
      <c r="AH27" s="244">
        <f t="shared" si="6"/>
        <v>1.0620000000000001</v>
      </c>
      <c r="AI27" s="244">
        <f t="shared" si="6"/>
        <v>1.0620000000000001</v>
      </c>
      <c r="AJ27" s="244">
        <f t="shared" si="6"/>
        <v>1.0620000000000001</v>
      </c>
      <c r="AK27" s="244">
        <f t="shared" si="6"/>
        <v>1.0620000000000001</v>
      </c>
      <c r="AL27" s="244">
        <f t="shared" si="6"/>
        <v>1.0620000000000001</v>
      </c>
      <c r="AM27" s="244">
        <f t="shared" si="6"/>
        <v>1.0620000000000001</v>
      </c>
      <c r="AN27" s="244">
        <f t="shared" si="6"/>
        <v>1.0620000000000001</v>
      </c>
      <c r="AO27" s="244">
        <f t="shared" si="6"/>
        <v>1.0620000000000001</v>
      </c>
      <c r="AP27" s="244">
        <f t="shared" si="6"/>
        <v>1.0620000000000001</v>
      </c>
      <c r="AQ27" s="244">
        <f t="shared" si="6"/>
        <v>1.0620000000000001</v>
      </c>
      <c r="AR27" s="244">
        <f t="shared" si="6"/>
        <v>1.0620000000000001</v>
      </c>
      <c r="AS27" s="244">
        <f t="shared" si="6"/>
        <v>1.0620000000000001</v>
      </c>
      <c r="AT27" s="244">
        <f t="shared" si="6"/>
        <v>1.0620000000000001</v>
      </c>
      <c r="AU27" s="244">
        <f t="shared" si="6"/>
        <v>1.0620000000000001</v>
      </c>
      <c r="AV27" s="244">
        <f t="shared" si="6"/>
        <v>1.0620000000000001</v>
      </c>
      <c r="AW27" s="244">
        <f t="shared" si="6"/>
        <v>1.0620000000000001</v>
      </c>
      <c r="AX27" s="244">
        <f t="shared" si="6"/>
        <v>1.0620000000000001</v>
      </c>
      <c r="AY27" s="244">
        <f t="shared" si="6"/>
        <v>1.0620000000000001</v>
      </c>
      <c r="AZ27" s="244">
        <f t="shared" si="6"/>
        <v>1.0620000000000001</v>
      </c>
      <c r="BA27" s="244">
        <f t="shared" si="6"/>
        <v>1.0620000000000001</v>
      </c>
      <c r="BB27" s="244">
        <f t="shared" si="6"/>
        <v>1.0620000000000001</v>
      </c>
      <c r="BC27" s="244">
        <f t="shared" si="6"/>
        <v>1.0620000000000001</v>
      </c>
      <c r="BD27" s="244">
        <f t="shared" si="6"/>
        <v>1.0620000000000001</v>
      </c>
      <c r="BE27" s="244">
        <f t="shared" si="6"/>
        <v>1.0620000000000001</v>
      </c>
      <c r="BF27" s="244">
        <f t="shared" si="6"/>
        <v>1.0620000000000001</v>
      </c>
      <c r="BG27" s="244">
        <f t="shared" si="6"/>
        <v>1.0620000000000001</v>
      </c>
      <c r="BH27" s="244">
        <f t="shared" si="6"/>
        <v>1.0620000000000001</v>
      </c>
      <c r="BI27" s="244">
        <f t="shared" si="6"/>
        <v>1.0620000000000001</v>
      </c>
      <c r="BJ27" s="244">
        <f t="shared" si="6"/>
        <v>1.0620000000000001</v>
      </c>
      <c r="BK27" s="244">
        <f t="shared" si="6"/>
        <v>1.0620000000000001</v>
      </c>
      <c r="BL27" s="244">
        <f t="shared" si="6"/>
        <v>1.0620000000000001</v>
      </c>
      <c r="BM27" s="244">
        <f t="shared" si="6"/>
        <v>1.0620000000000001</v>
      </c>
      <c r="BN27" s="244">
        <f t="shared" si="6"/>
        <v>1.0620000000000001</v>
      </c>
      <c r="BO27" s="244">
        <f t="shared" si="6"/>
        <v>1.0620000000000001</v>
      </c>
      <c r="BP27" s="244">
        <f t="shared" si="6"/>
        <v>1.0620000000000001</v>
      </c>
      <c r="BQ27" s="244">
        <f t="shared" si="6"/>
        <v>1.0620000000000001</v>
      </c>
      <c r="BR27" s="244">
        <f t="shared" si="6"/>
        <v>1.0620000000000001</v>
      </c>
      <c r="BS27" s="244">
        <f t="shared" si="6"/>
        <v>1.0620000000000001</v>
      </c>
      <c r="BT27" s="244">
        <f t="shared" si="6"/>
        <v>1.0620000000000001</v>
      </c>
      <c r="BU27" s="244">
        <f t="shared" si="6"/>
        <v>1.0620000000000001</v>
      </c>
      <c r="BV27" s="244">
        <f t="shared" si="6"/>
        <v>1.0620000000000001</v>
      </c>
      <c r="BW27" s="244">
        <f t="shared" si="6"/>
        <v>1.0620000000000001</v>
      </c>
      <c r="BX27" s="244">
        <f t="shared" si="6"/>
        <v>1.0620000000000001</v>
      </c>
      <c r="BY27" s="244">
        <f t="shared" si="6"/>
        <v>1.0620000000000001</v>
      </c>
      <c r="BZ27" s="244">
        <f t="shared" si="6"/>
        <v>1.0620000000000001</v>
      </c>
      <c r="CA27" s="244">
        <f t="shared" si="6"/>
        <v>1.0620000000000001</v>
      </c>
      <c r="CB27" s="244">
        <f t="shared" si="6"/>
        <v>1.0620000000000001</v>
      </c>
      <c r="CC27" s="244">
        <f t="shared" si="6"/>
        <v>1.0620000000000001</v>
      </c>
      <c r="CD27" s="244">
        <f t="shared" ref="CD27:CG27" si="7">$E$57</f>
        <v>1.0620000000000001</v>
      </c>
      <c r="CE27" s="244">
        <f t="shared" si="7"/>
        <v>1.0620000000000001</v>
      </c>
      <c r="CF27" s="244">
        <f t="shared" si="7"/>
        <v>1.0620000000000001</v>
      </c>
      <c r="CG27" s="244">
        <f t="shared" si="7"/>
        <v>1.0620000000000001</v>
      </c>
      <c r="CH27" s="346"/>
      <c r="CI27" s="346"/>
      <c r="CJ27" s="346"/>
      <c r="CK27" s="346"/>
      <c r="CL27" s="346"/>
      <c r="CM27" s="346"/>
      <c r="CN27" s="69"/>
    </row>
    <row r="28" spans="1:92">
      <c r="A28" s="134" t="s">
        <v>331</v>
      </c>
      <c r="B28" s="72" t="s">
        <v>333</v>
      </c>
      <c r="C28" s="72">
        <f>C24</f>
        <v>288</v>
      </c>
      <c r="D28" s="136">
        <f>IF('Input and Output'!$E$16="High",'Sensitivity Data'!$E$18,IF('Input and Output'!$E$16="Medium",'Sensitivity Data'!$D$18,IF('Input and Output'!$E$16="Low",'Sensitivity Data'!$C$18,"error")))</f>
        <v>1825.18110038852</v>
      </c>
      <c r="E28" s="78">
        <f>C28*D28/1000</f>
        <v>525.65215691189371</v>
      </c>
      <c r="F28" s="335">
        <f>E28*(1-F26)</f>
        <v>367.95650983832559</v>
      </c>
      <c r="G28" s="335"/>
      <c r="H28" s="288"/>
      <c r="P28" s="13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342"/>
      <c r="CI28" s="342"/>
      <c r="CJ28" s="342"/>
      <c r="CK28" s="342"/>
      <c r="CL28" s="342"/>
      <c r="CM28" s="342"/>
      <c r="CN28" s="69"/>
    </row>
    <row r="29" spans="1:92">
      <c r="A29" s="72"/>
      <c r="B29" s="72"/>
      <c r="C29" s="72"/>
      <c r="D29" s="136"/>
      <c r="E29" s="335"/>
      <c r="F29" s="335"/>
      <c r="G29" s="335"/>
      <c r="H29" s="288" t="s">
        <v>327</v>
      </c>
      <c r="P29" s="380">
        <f>$E$61</f>
        <v>15.097531018924677</v>
      </c>
      <c r="Q29" s="380">
        <f t="shared" ref="Q29:CB29" si="8">$E$61</f>
        <v>15.097531018924677</v>
      </c>
      <c r="R29" s="380">
        <f t="shared" si="8"/>
        <v>15.097531018924677</v>
      </c>
      <c r="S29" s="380">
        <f t="shared" si="8"/>
        <v>15.097531018924677</v>
      </c>
      <c r="T29" s="380">
        <f t="shared" si="8"/>
        <v>15.097531018924677</v>
      </c>
      <c r="U29" s="380">
        <f t="shared" si="8"/>
        <v>15.097531018924677</v>
      </c>
      <c r="V29" s="380">
        <f t="shared" si="8"/>
        <v>15.097531018924677</v>
      </c>
      <c r="W29" s="380">
        <f t="shared" si="8"/>
        <v>15.097531018924677</v>
      </c>
      <c r="X29" s="380">
        <f t="shared" si="8"/>
        <v>15.097531018924677</v>
      </c>
      <c r="Y29" s="380">
        <f t="shared" si="8"/>
        <v>15.097531018924677</v>
      </c>
      <c r="Z29" s="380">
        <f t="shared" si="8"/>
        <v>15.097531018924677</v>
      </c>
      <c r="AA29" s="380">
        <f t="shared" si="8"/>
        <v>15.097531018924677</v>
      </c>
      <c r="AB29" s="380">
        <f t="shared" si="8"/>
        <v>15.097531018924677</v>
      </c>
      <c r="AC29" s="380">
        <f t="shared" si="8"/>
        <v>15.097531018924677</v>
      </c>
      <c r="AD29" s="380">
        <f t="shared" si="8"/>
        <v>15.097531018924677</v>
      </c>
      <c r="AE29" s="380">
        <f t="shared" si="8"/>
        <v>15.097531018924677</v>
      </c>
      <c r="AF29" s="380">
        <f t="shared" si="8"/>
        <v>15.097531018924677</v>
      </c>
      <c r="AG29" s="380">
        <f t="shared" si="8"/>
        <v>15.097531018924677</v>
      </c>
      <c r="AH29" s="380">
        <f t="shared" si="8"/>
        <v>15.097531018924677</v>
      </c>
      <c r="AI29" s="380">
        <f t="shared" si="8"/>
        <v>15.097531018924677</v>
      </c>
      <c r="AJ29" s="380">
        <f t="shared" si="8"/>
        <v>15.097531018924677</v>
      </c>
      <c r="AK29" s="380">
        <f t="shared" si="8"/>
        <v>15.097531018924677</v>
      </c>
      <c r="AL29" s="380">
        <f t="shared" si="8"/>
        <v>15.097531018924677</v>
      </c>
      <c r="AM29" s="380">
        <f t="shared" si="8"/>
        <v>15.097531018924677</v>
      </c>
      <c r="AN29" s="380">
        <f t="shared" si="8"/>
        <v>15.097531018924677</v>
      </c>
      <c r="AO29" s="380">
        <f t="shared" si="8"/>
        <v>15.097531018924677</v>
      </c>
      <c r="AP29" s="380">
        <f t="shared" si="8"/>
        <v>15.097531018924677</v>
      </c>
      <c r="AQ29" s="380">
        <f t="shared" si="8"/>
        <v>15.097531018924677</v>
      </c>
      <c r="AR29" s="380">
        <f t="shared" si="8"/>
        <v>15.097531018924677</v>
      </c>
      <c r="AS29" s="380">
        <f t="shared" si="8"/>
        <v>15.097531018924677</v>
      </c>
      <c r="AT29" s="380">
        <f t="shared" si="8"/>
        <v>15.097531018924677</v>
      </c>
      <c r="AU29" s="380">
        <f t="shared" si="8"/>
        <v>15.097531018924677</v>
      </c>
      <c r="AV29" s="380">
        <f t="shared" si="8"/>
        <v>15.097531018924677</v>
      </c>
      <c r="AW29" s="380">
        <f t="shared" si="8"/>
        <v>15.097531018924677</v>
      </c>
      <c r="AX29" s="380">
        <f t="shared" si="8"/>
        <v>15.097531018924677</v>
      </c>
      <c r="AY29" s="380">
        <f t="shared" si="8"/>
        <v>15.097531018924677</v>
      </c>
      <c r="AZ29" s="380">
        <f t="shared" si="8"/>
        <v>15.097531018924677</v>
      </c>
      <c r="BA29" s="380">
        <f t="shared" si="8"/>
        <v>15.097531018924677</v>
      </c>
      <c r="BB29" s="380">
        <f t="shared" si="8"/>
        <v>15.097531018924677</v>
      </c>
      <c r="BC29" s="380">
        <f t="shared" si="8"/>
        <v>15.097531018924677</v>
      </c>
      <c r="BD29" s="380">
        <f t="shared" si="8"/>
        <v>15.097531018924677</v>
      </c>
      <c r="BE29" s="380">
        <f t="shared" si="8"/>
        <v>15.097531018924677</v>
      </c>
      <c r="BF29" s="380">
        <f t="shared" si="8"/>
        <v>15.097531018924677</v>
      </c>
      <c r="BG29" s="380">
        <f t="shared" si="8"/>
        <v>15.097531018924677</v>
      </c>
      <c r="BH29" s="380">
        <f t="shared" si="8"/>
        <v>15.097531018924677</v>
      </c>
      <c r="BI29" s="380">
        <f t="shared" si="8"/>
        <v>15.097531018924677</v>
      </c>
      <c r="BJ29" s="380">
        <f t="shared" si="8"/>
        <v>15.097531018924677</v>
      </c>
      <c r="BK29" s="380">
        <f t="shared" si="8"/>
        <v>15.097531018924677</v>
      </c>
      <c r="BL29" s="380">
        <f t="shared" si="8"/>
        <v>15.097531018924677</v>
      </c>
      <c r="BM29" s="380">
        <f t="shared" si="8"/>
        <v>15.097531018924677</v>
      </c>
      <c r="BN29" s="380">
        <f t="shared" si="8"/>
        <v>15.097531018924677</v>
      </c>
      <c r="BO29" s="380">
        <f t="shared" si="8"/>
        <v>15.097531018924677</v>
      </c>
      <c r="BP29" s="380">
        <f t="shared" si="8"/>
        <v>15.097531018924677</v>
      </c>
      <c r="BQ29" s="380">
        <f t="shared" si="8"/>
        <v>15.097531018924677</v>
      </c>
      <c r="BR29" s="380">
        <f t="shared" si="8"/>
        <v>15.097531018924677</v>
      </c>
      <c r="BS29" s="380">
        <f t="shared" si="8"/>
        <v>15.097531018924677</v>
      </c>
      <c r="BT29" s="380">
        <f t="shared" si="8"/>
        <v>15.097531018924677</v>
      </c>
      <c r="BU29" s="380">
        <f t="shared" si="8"/>
        <v>15.097531018924677</v>
      </c>
      <c r="BV29" s="380">
        <f t="shared" si="8"/>
        <v>15.097531018924677</v>
      </c>
      <c r="BW29" s="380">
        <f t="shared" si="8"/>
        <v>15.097531018924677</v>
      </c>
      <c r="BX29" s="380">
        <f t="shared" si="8"/>
        <v>15.097531018924677</v>
      </c>
      <c r="BY29" s="380">
        <f t="shared" si="8"/>
        <v>15.097531018924677</v>
      </c>
      <c r="BZ29" s="380">
        <f t="shared" si="8"/>
        <v>15.097531018924677</v>
      </c>
      <c r="CA29" s="380">
        <f t="shared" si="8"/>
        <v>15.097531018924677</v>
      </c>
      <c r="CB29" s="380">
        <f t="shared" si="8"/>
        <v>15.097531018924677</v>
      </c>
      <c r="CC29" s="380">
        <f t="shared" ref="CC29:CG29" si="9">$E$61</f>
        <v>15.097531018924677</v>
      </c>
      <c r="CD29" s="380">
        <f t="shared" si="9"/>
        <v>15.097531018924677</v>
      </c>
      <c r="CE29" s="380">
        <f t="shared" si="9"/>
        <v>15.097531018924677</v>
      </c>
      <c r="CF29" s="380">
        <f t="shared" si="9"/>
        <v>15.097531018924677</v>
      </c>
      <c r="CG29" s="380">
        <f t="shared" si="9"/>
        <v>15.097531018924677</v>
      </c>
      <c r="CH29" s="69"/>
      <c r="CI29" s="69"/>
      <c r="CJ29" s="69"/>
      <c r="CK29" s="69"/>
      <c r="CL29" s="69"/>
      <c r="CM29" s="69"/>
      <c r="CN29" s="69"/>
    </row>
    <row r="30" spans="1:92">
      <c r="A30" s="336" t="s">
        <v>150</v>
      </c>
      <c r="B30" s="134"/>
      <c r="C30" s="337"/>
      <c r="D30" s="134"/>
      <c r="E30" s="134"/>
      <c r="F30" s="134" t="s">
        <v>377</v>
      </c>
      <c r="G30" s="134" t="s">
        <v>375</v>
      </c>
      <c r="H30" s="288"/>
      <c r="CH30" s="69"/>
      <c r="CI30" s="69"/>
      <c r="CJ30" s="69"/>
      <c r="CK30" s="69"/>
      <c r="CL30" s="69"/>
      <c r="CM30" s="69"/>
      <c r="CN30" s="69"/>
    </row>
    <row r="31" spans="1:92" ht="15.75" thickBot="1">
      <c r="A31" s="134" t="s">
        <v>331</v>
      </c>
      <c r="B31" s="72" t="s">
        <v>334</v>
      </c>
      <c r="C31" s="72">
        <f>C24</f>
        <v>288</v>
      </c>
      <c r="D31" s="136">
        <f>IF('Input and Output'!$E$16="High",'Sensitivity Data'!$E$24,IF('Input and Output'!$E$16="Medium",'Sensitivity Data'!$D$24,IF('Input and Output'!$E$16="Low",'Sensitivity Data'!$C$24,"error")))</f>
        <v>1825.18110038852</v>
      </c>
      <c r="E31" s="335">
        <f>C31*D31/1000</f>
        <v>525.65215691189371</v>
      </c>
      <c r="F31" s="335">
        <f>$F$22+$F$23</f>
        <v>69.691564156287825</v>
      </c>
      <c r="G31" s="335">
        <f>E31+F31</f>
        <v>595.34372106818159</v>
      </c>
      <c r="H31" s="405" t="s">
        <v>459</v>
      </c>
      <c r="J31" s="399">
        <f>J19+J22+J23+J26+J27+J29</f>
        <v>0</v>
      </c>
      <c r="K31" s="399">
        <f>K19+K22+K23+K26+K27+K29</f>
        <v>0</v>
      </c>
      <c r="L31" s="400"/>
      <c r="M31" s="400"/>
      <c r="N31" s="400"/>
      <c r="O31" s="400"/>
      <c r="P31" s="401">
        <f t="shared" ref="P31:AU31" si="10">P19+P22+P23+P26+P27+P29</f>
        <v>57.161179395439731</v>
      </c>
      <c r="Q31" s="401">
        <f t="shared" si="10"/>
        <v>81.539399446235279</v>
      </c>
      <c r="R31" s="401">
        <f t="shared" si="10"/>
        <v>77.339399446235277</v>
      </c>
      <c r="S31" s="401">
        <f t="shared" si="10"/>
        <v>72.239399446235282</v>
      </c>
      <c r="T31" s="401">
        <f t="shared" si="10"/>
        <v>71.264399446235274</v>
      </c>
      <c r="U31" s="401">
        <f t="shared" si="10"/>
        <v>71.264399446235274</v>
      </c>
      <c r="V31" s="401">
        <f t="shared" si="10"/>
        <v>71.264399446235274</v>
      </c>
      <c r="W31" s="401">
        <f t="shared" si="10"/>
        <v>71.264399446235274</v>
      </c>
      <c r="X31" s="401">
        <f t="shared" si="10"/>
        <v>71.264399446235274</v>
      </c>
      <c r="Y31" s="401">
        <f t="shared" si="10"/>
        <v>71.264399446235274</v>
      </c>
      <c r="Z31" s="401">
        <f t="shared" si="10"/>
        <v>71.264399446235274</v>
      </c>
      <c r="AA31" s="401">
        <f t="shared" si="10"/>
        <v>71.264399446235274</v>
      </c>
      <c r="AB31" s="401">
        <f t="shared" si="10"/>
        <v>71.264399446235274</v>
      </c>
      <c r="AC31" s="401">
        <f t="shared" si="10"/>
        <v>71.264399446235274</v>
      </c>
      <c r="AD31" s="401">
        <f t="shared" si="10"/>
        <v>71.264399446235274</v>
      </c>
      <c r="AE31" s="401">
        <f t="shared" si="10"/>
        <v>71.264399446235274</v>
      </c>
      <c r="AF31" s="401">
        <f t="shared" si="10"/>
        <v>71.264399446235274</v>
      </c>
      <c r="AG31" s="401">
        <f t="shared" si="10"/>
        <v>71.264399446235274</v>
      </c>
      <c r="AH31" s="401">
        <f t="shared" si="10"/>
        <v>71.264399446235274</v>
      </c>
      <c r="AI31" s="401">
        <f t="shared" si="10"/>
        <v>71.264399446235274</v>
      </c>
      <c r="AJ31" s="401">
        <f t="shared" si="10"/>
        <v>71.264399446235274</v>
      </c>
      <c r="AK31" s="401">
        <f t="shared" si="10"/>
        <v>71.264399446235274</v>
      </c>
      <c r="AL31" s="401">
        <f t="shared" si="10"/>
        <v>71.264399446235274</v>
      </c>
      <c r="AM31" s="401">
        <f t="shared" si="10"/>
        <v>71.264399446235274</v>
      </c>
      <c r="AN31" s="401">
        <f t="shared" si="10"/>
        <v>71.264399446235274</v>
      </c>
      <c r="AO31" s="401">
        <f t="shared" si="10"/>
        <v>37.225751069720225</v>
      </c>
      <c r="AP31" s="401">
        <f t="shared" si="10"/>
        <v>33.509435741984923</v>
      </c>
      <c r="AQ31" s="401">
        <f t="shared" si="10"/>
        <v>33.509435741984923</v>
      </c>
      <c r="AR31" s="401">
        <f t="shared" si="10"/>
        <v>33.509435741984923</v>
      </c>
      <c r="AS31" s="401">
        <f t="shared" si="10"/>
        <v>33.509435741984923</v>
      </c>
      <c r="AT31" s="401">
        <f t="shared" si="10"/>
        <v>33.509435741984923</v>
      </c>
      <c r="AU31" s="401">
        <f t="shared" si="10"/>
        <v>33.509435741984923</v>
      </c>
      <c r="AV31" s="401">
        <f t="shared" ref="AV31:CA31" si="11">AV19+AV22+AV23+AV26+AV27+AV29</f>
        <v>33.509435741984923</v>
      </c>
      <c r="AW31" s="401">
        <f t="shared" si="11"/>
        <v>33.509435741984923</v>
      </c>
      <c r="AX31" s="401">
        <f t="shared" si="11"/>
        <v>33.509435741984923</v>
      </c>
      <c r="AY31" s="401">
        <f t="shared" si="11"/>
        <v>33.509435741984923</v>
      </c>
      <c r="AZ31" s="401">
        <f t="shared" si="11"/>
        <v>33.509435741984923</v>
      </c>
      <c r="BA31" s="401">
        <f t="shared" si="11"/>
        <v>33.509435741984923</v>
      </c>
      <c r="BB31" s="401">
        <f t="shared" si="11"/>
        <v>33.509435741984923</v>
      </c>
      <c r="BC31" s="401">
        <f t="shared" si="11"/>
        <v>33.509435741984923</v>
      </c>
      <c r="BD31" s="401">
        <f t="shared" si="11"/>
        <v>33.509435741984923</v>
      </c>
      <c r="BE31" s="401">
        <f t="shared" si="11"/>
        <v>33.509435741984923</v>
      </c>
      <c r="BF31" s="401">
        <f t="shared" si="11"/>
        <v>33.509435741984923</v>
      </c>
      <c r="BG31" s="401">
        <f t="shared" si="11"/>
        <v>33.509435741984923</v>
      </c>
      <c r="BH31" s="401">
        <f t="shared" si="11"/>
        <v>33.509435741984923</v>
      </c>
      <c r="BI31" s="401">
        <f t="shared" si="11"/>
        <v>33.509435741984923</v>
      </c>
      <c r="BJ31" s="401">
        <f t="shared" si="11"/>
        <v>33.509435741984923</v>
      </c>
      <c r="BK31" s="401">
        <f t="shared" si="11"/>
        <v>33.509435741984923</v>
      </c>
      <c r="BL31" s="401">
        <f t="shared" si="11"/>
        <v>33.509435741984923</v>
      </c>
      <c r="BM31" s="401">
        <f t="shared" si="11"/>
        <v>33.509435741984923</v>
      </c>
      <c r="BN31" s="401">
        <f t="shared" si="11"/>
        <v>33.509435741984923</v>
      </c>
      <c r="BO31" s="401">
        <f t="shared" si="11"/>
        <v>33.509435741984923</v>
      </c>
      <c r="BP31" s="401">
        <f t="shared" si="11"/>
        <v>33.509435741984923</v>
      </c>
      <c r="BQ31" s="401">
        <f t="shared" si="11"/>
        <v>33.509435741984923</v>
      </c>
      <c r="BR31" s="401">
        <f t="shared" si="11"/>
        <v>33.509435741984923</v>
      </c>
      <c r="BS31" s="401">
        <f t="shared" si="11"/>
        <v>33.509435741984923</v>
      </c>
      <c r="BT31" s="401">
        <f t="shared" si="11"/>
        <v>33.509435741984923</v>
      </c>
      <c r="BU31" s="401">
        <f t="shared" si="11"/>
        <v>33.509435741984923</v>
      </c>
      <c r="BV31" s="401">
        <f t="shared" si="11"/>
        <v>33.509435741984923</v>
      </c>
      <c r="BW31" s="401">
        <f t="shared" si="11"/>
        <v>33.509435741984923</v>
      </c>
      <c r="BX31" s="401">
        <f t="shared" si="11"/>
        <v>33.509435741984923</v>
      </c>
      <c r="BY31" s="401">
        <f t="shared" si="11"/>
        <v>33.509435741984923</v>
      </c>
      <c r="BZ31" s="401">
        <f t="shared" si="11"/>
        <v>33.509435741984923</v>
      </c>
      <c r="CA31" s="401">
        <f t="shared" si="11"/>
        <v>33.509435741984923</v>
      </c>
      <c r="CB31" s="401">
        <f t="shared" ref="CB31:CG31" si="12">CB19+CB22+CB23+CB26+CB27+CB29</f>
        <v>33.509435741984923</v>
      </c>
      <c r="CC31" s="401">
        <f t="shared" si="12"/>
        <v>33.509435741984923</v>
      </c>
      <c r="CD31" s="401">
        <f t="shared" si="12"/>
        <v>33.509435741984923</v>
      </c>
      <c r="CE31" s="401">
        <f t="shared" si="12"/>
        <v>33.509435741984923</v>
      </c>
      <c r="CF31" s="401">
        <f t="shared" si="12"/>
        <v>33.509435741984923</v>
      </c>
      <c r="CG31" s="401">
        <f t="shared" si="12"/>
        <v>33.509435741984923</v>
      </c>
      <c r="CH31" s="77"/>
      <c r="CI31" s="77"/>
      <c r="CJ31" s="77"/>
      <c r="CK31" s="77"/>
      <c r="CL31" s="77"/>
      <c r="CM31" s="77"/>
      <c r="CN31" s="69"/>
    </row>
    <row r="32" spans="1:92" ht="15.75" thickTop="1">
      <c r="A32" s="72"/>
      <c r="B32" s="72"/>
      <c r="C32" s="72"/>
      <c r="D32" s="136"/>
      <c r="E32" s="335"/>
      <c r="F32" s="134"/>
      <c r="G32" s="134"/>
      <c r="H32" s="286"/>
      <c r="J32" s="364"/>
      <c r="K32" s="364"/>
      <c r="L32" s="69"/>
      <c r="M32" s="69"/>
      <c r="N32" s="69"/>
      <c r="O32" s="69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69"/>
      <c r="CI32" s="69"/>
      <c r="CJ32" s="69"/>
      <c r="CK32" s="69"/>
      <c r="CL32" s="69"/>
      <c r="CM32" s="69"/>
      <c r="CN32" s="69"/>
    </row>
    <row r="33" spans="1:92">
      <c r="B33" s="134"/>
      <c r="C33" s="134"/>
      <c r="D33" s="134"/>
      <c r="E33" s="134"/>
      <c r="F33" s="134"/>
      <c r="G33" s="134"/>
      <c r="H33" s="286" t="s">
        <v>152</v>
      </c>
      <c r="J33" s="402">
        <f>IF('Input and Output'!$E$14="Panel",'Sensitivity Data'!C57*J40/1000,IF('Input and Output'!$E$14="ABBLow",'Sensitivity Data'!C56*J40/1000,IF('Input and Output'!$E$14="BCH RRA",'Sensitivity Data'!C58*J40/1000,"error")))</f>
        <v>-1.9044318878999995</v>
      </c>
      <c r="K33" s="402">
        <f>IF('Input and Output'!$E$14="Panel",'Sensitivity Data'!D57*K40/1000,IF('Input and Output'!$E$14="ABBLow",'Sensitivity Data'!D56*K40/1000,IF('Input and Output'!$E$14="BCH RRA",'Sensitivity Data'!D58*K40/1000,"error")))</f>
        <v>-7.2009018899999999</v>
      </c>
      <c r="CH33" s="69"/>
      <c r="CI33" s="69"/>
      <c r="CJ33" s="69"/>
      <c r="CK33" s="69"/>
      <c r="CL33" s="69"/>
      <c r="CM33" s="69"/>
      <c r="CN33" s="69"/>
    </row>
    <row r="34" spans="1:92">
      <c r="A34" s="318" t="s">
        <v>154</v>
      </c>
      <c r="B34" s="350" t="s">
        <v>121</v>
      </c>
      <c r="C34" s="350" t="s">
        <v>6</v>
      </c>
      <c r="D34" s="350" t="s">
        <v>155</v>
      </c>
      <c r="E34" s="350" t="s">
        <v>156</v>
      </c>
      <c r="F34" s="134"/>
      <c r="G34" s="134"/>
      <c r="H34" s="288"/>
      <c r="CH34" s="49"/>
      <c r="CI34" s="49"/>
      <c r="CJ34" s="49"/>
      <c r="CK34" s="49"/>
      <c r="CL34" s="49"/>
      <c r="CM34" s="49"/>
      <c r="CN34" s="49"/>
    </row>
    <row r="35" spans="1:92">
      <c r="A35" s="72" t="s">
        <v>157</v>
      </c>
      <c r="B35" s="72" t="s">
        <v>166</v>
      </c>
      <c r="C35" s="72">
        <f>'High LF - portfolio'!K61</f>
        <v>107</v>
      </c>
      <c r="D35" s="136">
        <v>75</v>
      </c>
      <c r="E35" s="136">
        <f t="shared" ref="E35:E38" si="13">C35*D35/1000</f>
        <v>8.0250000000000004</v>
      </c>
      <c r="H35" s="286" t="s">
        <v>245</v>
      </c>
      <c r="J35" s="311" t="s">
        <v>110</v>
      </c>
      <c r="K35" s="311" t="s">
        <v>111</v>
      </c>
      <c r="L35" s="311" t="s">
        <v>112</v>
      </c>
      <c r="M35" s="311" t="s">
        <v>113</v>
      </c>
      <c r="N35" s="311" t="s">
        <v>114</v>
      </c>
      <c r="O35" s="311" t="s">
        <v>115</v>
      </c>
      <c r="P35" s="4" t="s">
        <v>19</v>
      </c>
      <c r="Q35" s="4" t="s">
        <v>20</v>
      </c>
      <c r="R35" s="4" t="s">
        <v>21</v>
      </c>
      <c r="S35" s="4" t="s">
        <v>22</v>
      </c>
      <c r="T35" s="4" t="s">
        <v>23</v>
      </c>
      <c r="U35" s="4" t="s">
        <v>24</v>
      </c>
      <c r="V35" s="4" t="s">
        <v>25</v>
      </c>
      <c r="W35" s="4" t="s">
        <v>26</v>
      </c>
      <c r="X35" s="4" t="s">
        <v>27</v>
      </c>
      <c r="Y35" s="4" t="s">
        <v>28</v>
      </c>
      <c r="Z35" s="4" t="s">
        <v>29</v>
      </c>
      <c r="AA35" s="4" t="s">
        <v>30</v>
      </c>
      <c r="AB35" s="4" t="s">
        <v>31</v>
      </c>
      <c r="AC35" s="4" t="s">
        <v>32</v>
      </c>
      <c r="AD35" s="4" t="s">
        <v>33</v>
      </c>
      <c r="AE35" s="4" t="s">
        <v>34</v>
      </c>
      <c r="AF35" s="4" t="s">
        <v>35</v>
      </c>
      <c r="AG35" s="4" t="s">
        <v>36</v>
      </c>
      <c r="AH35" s="4" t="s">
        <v>37</v>
      </c>
      <c r="AI35" s="4" t="s">
        <v>38</v>
      </c>
      <c r="AJ35" s="4" t="s">
        <v>39</v>
      </c>
      <c r="AK35" s="4" t="s">
        <v>40</v>
      </c>
      <c r="AL35" s="4" t="s">
        <v>41</v>
      </c>
      <c r="AM35" s="4" t="s">
        <v>42</v>
      </c>
      <c r="AN35" s="4" t="s">
        <v>43</v>
      </c>
      <c r="AO35" s="4" t="s">
        <v>44</v>
      </c>
      <c r="AP35" s="4" t="s">
        <v>45</v>
      </c>
      <c r="AQ35" s="4" t="s">
        <v>46</v>
      </c>
      <c r="AR35" s="4" t="s">
        <v>47</v>
      </c>
      <c r="AS35" s="4" t="s">
        <v>48</v>
      </c>
      <c r="AT35" s="4" t="s">
        <v>49</v>
      </c>
      <c r="AU35" s="4" t="s">
        <v>50</v>
      </c>
      <c r="AV35" s="4" t="s">
        <v>51</v>
      </c>
      <c r="AW35" s="4" t="s">
        <v>52</v>
      </c>
      <c r="AX35" s="4" t="s">
        <v>53</v>
      </c>
      <c r="AY35" s="4" t="s">
        <v>54</v>
      </c>
      <c r="AZ35" s="4" t="s">
        <v>55</v>
      </c>
      <c r="BA35" s="4" t="s">
        <v>56</v>
      </c>
      <c r="BB35" s="4" t="s">
        <v>57</v>
      </c>
      <c r="BC35" s="4" t="s">
        <v>58</v>
      </c>
      <c r="BD35" s="4" t="s">
        <v>59</v>
      </c>
      <c r="BE35" s="4" t="s">
        <v>60</v>
      </c>
      <c r="BF35" s="4" t="s">
        <v>61</v>
      </c>
      <c r="BG35" s="4" t="s">
        <v>62</v>
      </c>
      <c r="BH35" s="4" t="s">
        <v>63</v>
      </c>
      <c r="BI35" s="4" t="s">
        <v>64</v>
      </c>
      <c r="BJ35" s="4" t="s">
        <v>65</v>
      </c>
      <c r="BK35" s="4" t="s">
        <v>66</v>
      </c>
      <c r="BL35" s="4" t="s">
        <v>67</v>
      </c>
      <c r="BM35" s="4" t="s">
        <v>68</v>
      </c>
      <c r="BN35" s="4" t="s">
        <v>69</v>
      </c>
      <c r="BO35" s="4" t="s">
        <v>70</v>
      </c>
      <c r="BP35" s="4" t="s">
        <v>71</v>
      </c>
      <c r="BQ35" s="4" t="s">
        <v>72</v>
      </c>
      <c r="BR35" s="4" t="s">
        <v>73</v>
      </c>
      <c r="BS35" s="4" t="s">
        <v>74</v>
      </c>
      <c r="BT35" s="4" t="s">
        <v>75</v>
      </c>
      <c r="BU35" s="4" t="s">
        <v>76</v>
      </c>
      <c r="BV35" s="4" t="s">
        <v>77</v>
      </c>
      <c r="BW35" s="4" t="s">
        <v>78</v>
      </c>
      <c r="BX35" s="4" t="s">
        <v>79</v>
      </c>
      <c r="BY35" s="4" t="s">
        <v>80</v>
      </c>
      <c r="BZ35" s="4" t="s">
        <v>81</v>
      </c>
      <c r="CA35" s="4" t="s">
        <v>82</v>
      </c>
      <c r="CB35" s="4" t="s">
        <v>83</v>
      </c>
      <c r="CC35" s="4" t="s">
        <v>84</v>
      </c>
      <c r="CD35" s="4" t="s">
        <v>85</v>
      </c>
      <c r="CE35" s="4" t="s">
        <v>86</v>
      </c>
      <c r="CF35" s="4" t="s">
        <v>87</v>
      </c>
      <c r="CG35" s="4" t="s">
        <v>88</v>
      </c>
      <c r="CH35" s="69"/>
      <c r="CI35" s="69"/>
      <c r="CJ35" s="69"/>
      <c r="CK35" s="69"/>
      <c r="CL35" s="69"/>
      <c r="CM35" s="69"/>
      <c r="CN35" s="69"/>
    </row>
    <row r="36" spans="1:92">
      <c r="A36" s="72"/>
      <c r="B36" s="72" t="s">
        <v>167</v>
      </c>
      <c r="C36" s="72">
        <f>'High LF - portfolio'!L61</f>
        <v>137</v>
      </c>
      <c r="D36" s="136">
        <v>75</v>
      </c>
      <c r="E36" s="136">
        <f t="shared" si="13"/>
        <v>10.275</v>
      </c>
      <c r="H36" s="288"/>
      <c r="I36" s="133" t="s">
        <v>4</v>
      </c>
      <c r="J36" s="76"/>
      <c r="K36" s="76"/>
      <c r="CH36" s="69"/>
      <c r="CI36" s="69"/>
      <c r="CJ36" s="69"/>
      <c r="CK36" s="69"/>
      <c r="CL36" s="69"/>
      <c r="CM36" s="69"/>
      <c r="CN36" s="69"/>
    </row>
    <row r="37" spans="1:92">
      <c r="B37" s="72" t="s">
        <v>168</v>
      </c>
      <c r="C37" s="72">
        <f>'High LF - portfolio'!M61</f>
        <v>81</v>
      </c>
      <c r="D37" s="136">
        <v>75</v>
      </c>
      <c r="E37" s="136">
        <f t="shared" si="13"/>
        <v>6.0750000000000002</v>
      </c>
      <c r="H37" s="288" t="s">
        <v>116</v>
      </c>
      <c r="J37" s="76">
        <v>152.07</v>
      </c>
      <c r="K37" s="76">
        <v>288.60000000000002</v>
      </c>
      <c r="L37" s="76">
        <v>470.64000000000004</v>
      </c>
      <c r="M37" s="76">
        <v>793.65000000000009</v>
      </c>
      <c r="N37" s="76">
        <v>1135.5300000000002</v>
      </c>
      <c r="O37" s="76">
        <v>1435.23</v>
      </c>
      <c r="P37" s="76">
        <v>1734.93</v>
      </c>
      <c r="Q37" s="76">
        <v>2051.2800000000002</v>
      </c>
      <c r="R37" s="76">
        <v>2279.94</v>
      </c>
      <c r="S37" s="76">
        <v>2436.4500000000003</v>
      </c>
      <c r="T37" s="76">
        <v>2565.21</v>
      </c>
      <c r="U37" s="76">
        <v>2696.19</v>
      </c>
      <c r="V37" s="76">
        <v>2823.84</v>
      </c>
      <c r="W37" s="76">
        <v>2985.9</v>
      </c>
      <c r="X37" s="76">
        <v>3095.7900000000004</v>
      </c>
      <c r="Y37" s="76">
        <v>3242.3100000000004</v>
      </c>
      <c r="Z37" s="76">
        <v>3258.9600000000005</v>
      </c>
      <c r="AA37" s="76">
        <v>3505.38</v>
      </c>
      <c r="AB37" s="76">
        <v>3601.9500000000003</v>
      </c>
      <c r="AC37" s="76">
        <v>3539.7900000000004</v>
      </c>
      <c r="AD37" s="76">
        <v>3599.7300000000005</v>
      </c>
      <c r="AE37" s="76">
        <v>3694.0800000000004</v>
      </c>
      <c r="AF37" s="76">
        <v>3736.26</v>
      </c>
      <c r="AG37" s="76">
        <v>3728.4900000000002</v>
      </c>
      <c r="AH37" s="76">
        <v>3700.7400000000002</v>
      </c>
      <c r="AI37" s="76">
        <v>3738.4800000000005</v>
      </c>
      <c r="AJ37" s="76">
        <v>3825.06</v>
      </c>
      <c r="AK37" s="76">
        <v>3825.06</v>
      </c>
      <c r="AL37" s="76">
        <v>3825.06</v>
      </c>
      <c r="AM37" s="76">
        <v>3825.06</v>
      </c>
      <c r="AN37" s="76">
        <v>3825.06</v>
      </c>
      <c r="AO37" s="76">
        <v>3825.06</v>
      </c>
      <c r="AP37" s="76">
        <v>3825.06</v>
      </c>
      <c r="AQ37" s="76">
        <v>3825.06</v>
      </c>
      <c r="AR37" s="76">
        <v>3825.06</v>
      </c>
      <c r="AS37" s="76">
        <v>3825.06</v>
      </c>
      <c r="AT37" s="76">
        <v>3825.06</v>
      </c>
      <c r="AU37" s="76">
        <v>3825.06</v>
      </c>
      <c r="AV37" s="76">
        <v>3825.06</v>
      </c>
      <c r="AW37" s="76">
        <v>3825.06</v>
      </c>
      <c r="AX37" s="76">
        <v>3825.06</v>
      </c>
      <c r="AY37" s="76">
        <v>3825.06</v>
      </c>
      <c r="AZ37" s="76">
        <v>3825.06</v>
      </c>
      <c r="BA37" s="76">
        <v>3825.06</v>
      </c>
      <c r="BB37" s="76">
        <v>3825.06</v>
      </c>
      <c r="BC37" s="76">
        <v>3825.06</v>
      </c>
      <c r="BD37" s="76">
        <v>3825.06</v>
      </c>
      <c r="BE37" s="76">
        <v>3825.06</v>
      </c>
      <c r="BF37" s="76">
        <v>3825.06</v>
      </c>
      <c r="BG37" s="76">
        <v>3825.06</v>
      </c>
      <c r="BH37" s="76">
        <v>3825.06</v>
      </c>
      <c r="BI37" s="76">
        <v>3825.06</v>
      </c>
      <c r="BJ37" s="76">
        <v>3825.06</v>
      </c>
      <c r="BK37" s="76">
        <v>3825.06</v>
      </c>
      <c r="BL37" s="76">
        <v>3825.06</v>
      </c>
      <c r="BM37" s="76">
        <v>3825.06</v>
      </c>
      <c r="BN37" s="76">
        <v>3825.06</v>
      </c>
      <c r="BO37" s="76">
        <v>3825.06</v>
      </c>
      <c r="BP37" s="76">
        <v>3825.06</v>
      </c>
      <c r="BQ37" s="76">
        <v>3825.06</v>
      </c>
      <c r="BR37" s="76">
        <v>3825.06</v>
      </c>
      <c r="BS37" s="76">
        <v>3825.06</v>
      </c>
      <c r="BT37" s="76">
        <v>3825.06</v>
      </c>
      <c r="BU37" s="76">
        <v>3825.06</v>
      </c>
      <c r="BV37" s="76">
        <v>3825.06</v>
      </c>
      <c r="BW37" s="76">
        <v>3825.06</v>
      </c>
      <c r="BX37" s="76">
        <v>3825.06</v>
      </c>
      <c r="BY37" s="76">
        <v>3825.06</v>
      </c>
      <c r="BZ37" s="76">
        <v>3825.06</v>
      </c>
      <c r="CA37" s="76">
        <v>3825.06</v>
      </c>
      <c r="CB37" s="76">
        <v>3825.06</v>
      </c>
      <c r="CC37" s="76">
        <v>3825.06</v>
      </c>
      <c r="CD37" s="76">
        <v>3825.06</v>
      </c>
      <c r="CE37" s="76">
        <v>3825.06</v>
      </c>
      <c r="CF37" s="76">
        <v>3825.06</v>
      </c>
      <c r="CG37" s="76">
        <v>3825.06</v>
      </c>
      <c r="CH37" s="69"/>
      <c r="CI37" s="69"/>
      <c r="CJ37" s="69"/>
      <c r="CK37" s="69"/>
      <c r="CL37" s="69"/>
      <c r="CM37" s="69"/>
      <c r="CN37" s="69"/>
    </row>
    <row r="38" spans="1:92">
      <c r="B38" s="72" t="s">
        <v>137</v>
      </c>
      <c r="C38" s="72">
        <f>'High LF - portfolio'!N61</f>
        <v>13</v>
      </c>
      <c r="D38" s="136">
        <v>75</v>
      </c>
      <c r="E38" s="136">
        <f t="shared" si="13"/>
        <v>0.97499999999999998</v>
      </c>
      <c r="H38" s="288" t="s">
        <v>138</v>
      </c>
      <c r="P38" s="133">
        <f>$C$56</f>
        <v>1689</v>
      </c>
      <c r="Q38" s="133">
        <f>$C$56+$C$57</f>
        <v>2751</v>
      </c>
      <c r="R38" s="133">
        <f t="shared" ref="R38:AN38" si="14">$C$56+$C$57</f>
        <v>2751</v>
      </c>
      <c r="S38" s="133">
        <f t="shared" si="14"/>
        <v>2751</v>
      </c>
      <c r="T38" s="133">
        <f t="shared" si="14"/>
        <v>2751</v>
      </c>
      <c r="U38" s="133">
        <f t="shared" si="14"/>
        <v>2751</v>
      </c>
      <c r="V38" s="133">
        <f t="shared" si="14"/>
        <v>2751</v>
      </c>
      <c r="W38" s="133">
        <f t="shared" si="14"/>
        <v>2751</v>
      </c>
      <c r="X38" s="133">
        <f t="shared" si="14"/>
        <v>2751</v>
      </c>
      <c r="Y38" s="133">
        <f t="shared" si="14"/>
        <v>2751</v>
      </c>
      <c r="Z38" s="133">
        <f t="shared" si="14"/>
        <v>2751</v>
      </c>
      <c r="AA38" s="133">
        <f t="shared" si="14"/>
        <v>2751</v>
      </c>
      <c r="AB38" s="133">
        <f t="shared" si="14"/>
        <v>2751</v>
      </c>
      <c r="AC38" s="133">
        <f t="shared" si="14"/>
        <v>2751</v>
      </c>
      <c r="AD38" s="133">
        <f t="shared" si="14"/>
        <v>2751</v>
      </c>
      <c r="AE38" s="133">
        <f t="shared" si="14"/>
        <v>2751</v>
      </c>
      <c r="AF38" s="133">
        <f t="shared" si="14"/>
        <v>2751</v>
      </c>
      <c r="AG38" s="133">
        <f t="shared" si="14"/>
        <v>2751</v>
      </c>
      <c r="AH38" s="133">
        <f t="shared" si="14"/>
        <v>2751</v>
      </c>
      <c r="AI38" s="133">
        <f t="shared" si="14"/>
        <v>2751</v>
      </c>
      <c r="AJ38" s="133">
        <f t="shared" si="14"/>
        <v>2751</v>
      </c>
      <c r="AK38" s="133">
        <f t="shared" si="14"/>
        <v>2751</v>
      </c>
      <c r="AL38" s="133">
        <f t="shared" si="14"/>
        <v>2751</v>
      </c>
      <c r="AM38" s="133">
        <f t="shared" si="14"/>
        <v>2751</v>
      </c>
      <c r="AN38" s="133">
        <f t="shared" si="14"/>
        <v>2751</v>
      </c>
      <c r="AO38" s="133">
        <f>C57</f>
        <v>1062</v>
      </c>
      <c r="AP38" s="133">
        <f>$C$58</f>
        <v>1062</v>
      </c>
      <c r="AQ38" s="133">
        <f t="shared" ref="AQ38:CG38" si="15">$C$58</f>
        <v>1062</v>
      </c>
      <c r="AR38" s="133">
        <f t="shared" si="15"/>
        <v>1062</v>
      </c>
      <c r="AS38" s="133">
        <f t="shared" si="15"/>
        <v>1062</v>
      </c>
      <c r="AT38" s="133">
        <f t="shared" si="15"/>
        <v>1062</v>
      </c>
      <c r="AU38" s="133">
        <f t="shared" si="15"/>
        <v>1062</v>
      </c>
      <c r="AV38" s="133">
        <f t="shared" si="15"/>
        <v>1062</v>
      </c>
      <c r="AW38" s="133">
        <f t="shared" si="15"/>
        <v>1062</v>
      </c>
      <c r="AX38" s="133">
        <f t="shared" si="15"/>
        <v>1062</v>
      </c>
      <c r="AY38" s="133">
        <f t="shared" si="15"/>
        <v>1062</v>
      </c>
      <c r="AZ38" s="133">
        <f t="shared" si="15"/>
        <v>1062</v>
      </c>
      <c r="BA38" s="133">
        <f t="shared" si="15"/>
        <v>1062</v>
      </c>
      <c r="BB38" s="133">
        <f t="shared" si="15"/>
        <v>1062</v>
      </c>
      <c r="BC38" s="133">
        <f t="shared" si="15"/>
        <v>1062</v>
      </c>
      <c r="BD38" s="133">
        <f t="shared" si="15"/>
        <v>1062</v>
      </c>
      <c r="BE38" s="133">
        <f t="shared" si="15"/>
        <v>1062</v>
      </c>
      <c r="BF38" s="133">
        <f t="shared" si="15"/>
        <v>1062</v>
      </c>
      <c r="BG38" s="133">
        <f t="shared" si="15"/>
        <v>1062</v>
      </c>
      <c r="BH38" s="133">
        <f t="shared" si="15"/>
        <v>1062</v>
      </c>
      <c r="BI38" s="133">
        <f t="shared" si="15"/>
        <v>1062</v>
      </c>
      <c r="BJ38" s="133">
        <f t="shared" si="15"/>
        <v>1062</v>
      </c>
      <c r="BK38" s="133">
        <f t="shared" si="15"/>
        <v>1062</v>
      </c>
      <c r="BL38" s="133">
        <f t="shared" si="15"/>
        <v>1062</v>
      </c>
      <c r="BM38" s="133">
        <f t="shared" si="15"/>
        <v>1062</v>
      </c>
      <c r="BN38" s="133">
        <f t="shared" si="15"/>
        <v>1062</v>
      </c>
      <c r="BO38" s="133">
        <f t="shared" si="15"/>
        <v>1062</v>
      </c>
      <c r="BP38" s="133">
        <f t="shared" si="15"/>
        <v>1062</v>
      </c>
      <c r="BQ38" s="133">
        <f t="shared" si="15"/>
        <v>1062</v>
      </c>
      <c r="BR38" s="133">
        <f t="shared" si="15"/>
        <v>1062</v>
      </c>
      <c r="BS38" s="133">
        <f t="shared" si="15"/>
        <v>1062</v>
      </c>
      <c r="BT38" s="133">
        <f t="shared" si="15"/>
        <v>1062</v>
      </c>
      <c r="BU38" s="133">
        <f t="shared" si="15"/>
        <v>1062</v>
      </c>
      <c r="BV38" s="133">
        <f t="shared" si="15"/>
        <v>1062</v>
      </c>
      <c r="BW38" s="133">
        <f t="shared" si="15"/>
        <v>1062</v>
      </c>
      <c r="BX38" s="133">
        <f t="shared" si="15"/>
        <v>1062</v>
      </c>
      <c r="BY38" s="133">
        <f t="shared" si="15"/>
        <v>1062</v>
      </c>
      <c r="BZ38" s="133">
        <f t="shared" si="15"/>
        <v>1062</v>
      </c>
      <c r="CA38" s="133">
        <f t="shared" si="15"/>
        <v>1062</v>
      </c>
      <c r="CB38" s="133">
        <f t="shared" si="15"/>
        <v>1062</v>
      </c>
      <c r="CC38" s="133">
        <f t="shared" si="15"/>
        <v>1062</v>
      </c>
      <c r="CD38" s="133">
        <f t="shared" si="15"/>
        <v>1062</v>
      </c>
      <c r="CE38" s="133">
        <f t="shared" si="15"/>
        <v>1062</v>
      </c>
      <c r="CF38" s="133">
        <f t="shared" si="15"/>
        <v>1062</v>
      </c>
      <c r="CG38" s="133">
        <f t="shared" si="15"/>
        <v>1062</v>
      </c>
      <c r="CH38" s="69"/>
      <c r="CI38" s="69"/>
      <c r="CJ38" s="69"/>
      <c r="CK38" s="69"/>
      <c r="CL38" s="69"/>
      <c r="CM38" s="69"/>
      <c r="CN38" s="69"/>
    </row>
    <row r="39" spans="1:92">
      <c r="B39" s="72"/>
      <c r="C39" s="72"/>
      <c r="D39" s="136"/>
      <c r="E39" s="136"/>
      <c r="H39" s="288" t="s">
        <v>320</v>
      </c>
      <c r="P39" s="133">
        <f>'High LF - portfolio'!$K$20+'High LF - portfolio'!$K$21</f>
        <v>674</v>
      </c>
      <c r="Q39" s="133">
        <f>'High LF - portfolio'!$K$20+'High LF - portfolio'!$K$21</f>
        <v>674</v>
      </c>
      <c r="R39" s="133">
        <f>'High LF - portfolio'!$K$20+'High LF - portfolio'!$K$21</f>
        <v>674</v>
      </c>
      <c r="S39" s="133">
        <f>'High LF - portfolio'!$K$20+'High LF - portfolio'!$K$21</f>
        <v>674</v>
      </c>
      <c r="T39" s="133">
        <f>'High LF - portfolio'!$K$20+'High LF - portfolio'!$K$21</f>
        <v>674</v>
      </c>
      <c r="U39" s="133">
        <f>'High LF - portfolio'!$K$20+'High LF - portfolio'!$K$21</f>
        <v>674</v>
      </c>
      <c r="V39" s="133">
        <f>'High LF - portfolio'!$K$20+'High LF - portfolio'!$K$21</f>
        <v>674</v>
      </c>
      <c r="W39" s="133">
        <f>'High LF - portfolio'!$K$20+'High LF - portfolio'!$K$21</f>
        <v>674</v>
      </c>
      <c r="X39" s="133">
        <f>'High LF - portfolio'!$K$20+'High LF - portfolio'!$K$21</f>
        <v>674</v>
      </c>
      <c r="Y39" s="133">
        <f>'High LF - portfolio'!$K$20+'High LF - portfolio'!$K$21</f>
        <v>674</v>
      </c>
      <c r="Z39" s="133">
        <f>'High LF - portfolio'!$K$20+'High LF - portfolio'!$K$21</f>
        <v>674</v>
      </c>
      <c r="AA39" s="133">
        <f>'High LF - portfolio'!$K$20+'High LF - portfolio'!$K$21</f>
        <v>674</v>
      </c>
      <c r="AB39" s="133">
        <f>'High LF - portfolio'!$K$20+'High LF - portfolio'!$K$21</f>
        <v>674</v>
      </c>
      <c r="AC39" s="133">
        <f>'High LF - portfolio'!$K$20+'High LF - portfolio'!$K$21</f>
        <v>674</v>
      </c>
      <c r="AD39" s="133">
        <f>'High LF - portfolio'!$K$20+'High LF - portfolio'!$K$21</f>
        <v>674</v>
      </c>
      <c r="AE39" s="133">
        <f>'High LF - portfolio'!$K$20+'High LF - portfolio'!$K$21</f>
        <v>674</v>
      </c>
      <c r="AF39" s="133">
        <f>'High LF - portfolio'!$K$20+'High LF - portfolio'!$K$21</f>
        <v>674</v>
      </c>
      <c r="AG39" s="133">
        <f>'High LF - portfolio'!$K$20+'High LF - portfolio'!$K$21</f>
        <v>674</v>
      </c>
      <c r="AH39" s="133">
        <f>'High LF - portfolio'!$K$20+'High LF - portfolio'!$K$21</f>
        <v>674</v>
      </c>
      <c r="AI39" s="133">
        <f>'High LF - portfolio'!$K$20+'High LF - portfolio'!$K$21</f>
        <v>674</v>
      </c>
      <c r="AJ39" s="133">
        <f>'High LF - portfolio'!$K$20+'High LF - portfolio'!$K$21</f>
        <v>674</v>
      </c>
      <c r="AK39" s="133">
        <f>'High LF - portfolio'!$K$20+'High LF - portfolio'!$K$21</f>
        <v>674</v>
      </c>
      <c r="AL39" s="133">
        <f>'High LF - portfolio'!$K$20+'High LF - portfolio'!$K$21</f>
        <v>674</v>
      </c>
      <c r="AM39" s="133">
        <f>'High LF - portfolio'!$K$20+'High LF - portfolio'!$K$21</f>
        <v>674</v>
      </c>
      <c r="AN39" s="133">
        <f>'High LF - portfolio'!$K$20+'High LF - portfolio'!$K$21</f>
        <v>674</v>
      </c>
      <c r="AO39" s="133">
        <f>'High LF - portfolio'!$K$20+'High LF - portfolio'!$K$21</f>
        <v>674</v>
      </c>
      <c r="AP39" s="133">
        <f>'High LF - portfolio'!$K$20+'High LF - portfolio'!$K$21</f>
        <v>674</v>
      </c>
      <c r="AQ39" s="133">
        <f>'High LF - portfolio'!$K$20+'High LF - portfolio'!$K$21</f>
        <v>674</v>
      </c>
      <c r="AR39" s="133">
        <f>'High LF - portfolio'!$K$20+'High LF - portfolio'!$K$21</f>
        <v>674</v>
      </c>
      <c r="AS39" s="133">
        <f>'High LF - portfolio'!$K$20+'High LF - portfolio'!$K$21</f>
        <v>674</v>
      </c>
      <c r="AT39" s="133">
        <f>'High LF - portfolio'!$K$20+'High LF - portfolio'!$K$21</f>
        <v>674</v>
      </c>
      <c r="AU39" s="133">
        <f>'High LF - portfolio'!$K$20+'High LF - portfolio'!$K$21</f>
        <v>674</v>
      </c>
      <c r="AV39" s="133">
        <f>'High LF - portfolio'!$K$20+'High LF - portfolio'!$K$21</f>
        <v>674</v>
      </c>
      <c r="AW39" s="133">
        <f>'High LF - portfolio'!$K$20+'High LF - portfolio'!$K$21</f>
        <v>674</v>
      </c>
      <c r="AX39" s="133">
        <f>'High LF - portfolio'!$K$20+'High LF - portfolio'!$K$21</f>
        <v>674</v>
      </c>
      <c r="AY39" s="133">
        <f>'High LF - portfolio'!$K$20+'High LF - portfolio'!$K$21</f>
        <v>674</v>
      </c>
      <c r="AZ39" s="133">
        <f>'High LF - portfolio'!$K$20+'High LF - portfolio'!$K$21</f>
        <v>674</v>
      </c>
      <c r="BA39" s="133">
        <f>'High LF - portfolio'!$K$20+'High LF - portfolio'!$K$21</f>
        <v>674</v>
      </c>
      <c r="BB39" s="133">
        <f>'High LF - portfolio'!$K$20+'High LF - portfolio'!$K$21</f>
        <v>674</v>
      </c>
      <c r="BC39" s="133">
        <f>'High LF - portfolio'!$K$20+'High LF - portfolio'!$K$21</f>
        <v>674</v>
      </c>
      <c r="BD39" s="133">
        <f>'High LF - portfolio'!$K$20+'High LF - portfolio'!$K$21</f>
        <v>674</v>
      </c>
      <c r="BE39" s="133">
        <f>'High LF - portfolio'!$K$20+'High LF - portfolio'!$K$21</f>
        <v>674</v>
      </c>
      <c r="BF39" s="133">
        <f>'High LF - portfolio'!$K$20+'High LF - portfolio'!$K$21</f>
        <v>674</v>
      </c>
      <c r="BG39" s="133">
        <f>'High LF - portfolio'!$K$20+'High LF - portfolio'!$K$21</f>
        <v>674</v>
      </c>
      <c r="BH39" s="133">
        <f>'High LF - portfolio'!$K$20+'High LF - portfolio'!$K$21</f>
        <v>674</v>
      </c>
      <c r="BI39" s="133">
        <f>'High LF - portfolio'!$K$20+'High LF - portfolio'!$K$21</f>
        <v>674</v>
      </c>
      <c r="BJ39" s="133">
        <f>'High LF - portfolio'!$K$20+'High LF - portfolio'!$K$21</f>
        <v>674</v>
      </c>
      <c r="BK39" s="133">
        <f>'High LF - portfolio'!$K$20+'High LF - portfolio'!$K$21</f>
        <v>674</v>
      </c>
      <c r="BL39" s="133">
        <f>'High LF - portfolio'!$K$20+'High LF - portfolio'!$K$21</f>
        <v>674</v>
      </c>
      <c r="BM39" s="133">
        <f>'High LF - portfolio'!$K$20+'High LF - portfolio'!$K$21</f>
        <v>674</v>
      </c>
      <c r="BN39" s="133">
        <f>'High LF - portfolio'!$K$20+'High LF - portfolio'!$K$21</f>
        <v>674</v>
      </c>
      <c r="BO39" s="133">
        <f>'High LF - portfolio'!$K$20+'High LF - portfolio'!$K$21</f>
        <v>674</v>
      </c>
      <c r="BP39" s="133">
        <f>'High LF - portfolio'!$K$20+'High LF - portfolio'!$K$21</f>
        <v>674</v>
      </c>
      <c r="BQ39" s="133">
        <f>'High LF - portfolio'!$K$20+'High LF - portfolio'!$K$21</f>
        <v>674</v>
      </c>
      <c r="BR39" s="133">
        <f>'High LF - portfolio'!$K$20+'High LF - portfolio'!$K$21</f>
        <v>674</v>
      </c>
      <c r="BS39" s="133">
        <f>'High LF - portfolio'!$K$20+'High LF - portfolio'!$K$21</f>
        <v>674</v>
      </c>
      <c r="BT39" s="133">
        <f>'High LF - portfolio'!$K$20+'High LF - portfolio'!$K$21</f>
        <v>674</v>
      </c>
      <c r="BU39" s="133">
        <f>'High LF - portfolio'!$K$20+'High LF - portfolio'!$K$21</f>
        <v>674</v>
      </c>
      <c r="BV39" s="133">
        <f>'High LF - portfolio'!$K$20+'High LF - portfolio'!$K$21</f>
        <v>674</v>
      </c>
      <c r="BW39" s="133">
        <f>'High LF - portfolio'!$K$20+'High LF - portfolio'!$K$21</f>
        <v>674</v>
      </c>
      <c r="BX39" s="133">
        <f>'High LF - portfolio'!$K$20+'High LF - portfolio'!$K$21</f>
        <v>674</v>
      </c>
      <c r="BY39" s="133">
        <f>'High LF - portfolio'!$K$20+'High LF - portfolio'!$K$21</f>
        <v>674</v>
      </c>
      <c r="BZ39" s="133">
        <f>'High LF - portfolio'!$K$20+'High LF - portfolio'!$K$21</f>
        <v>674</v>
      </c>
      <c r="CA39" s="133">
        <f>'High LF - portfolio'!$K$20+'High LF - portfolio'!$K$21</f>
        <v>674</v>
      </c>
      <c r="CB39" s="133">
        <f>'High LF - portfolio'!$K$20+'High LF - portfolio'!$K$21</f>
        <v>674</v>
      </c>
      <c r="CC39" s="133">
        <f>'High LF - portfolio'!$K$20+'High LF - portfolio'!$K$21</f>
        <v>674</v>
      </c>
      <c r="CD39" s="133">
        <f>'High LF - portfolio'!$K$20+'High LF - portfolio'!$K$21</f>
        <v>674</v>
      </c>
      <c r="CE39" s="133">
        <f>'High LF - portfolio'!$K$20+'High LF - portfolio'!$K$21</f>
        <v>674</v>
      </c>
      <c r="CF39" s="133">
        <f>'High LF - portfolio'!$K$20+'High LF - portfolio'!$K$21</f>
        <v>674</v>
      </c>
      <c r="CG39" s="133">
        <f>'High LF - portfolio'!$K$20+'High LF - portfolio'!$K$21</f>
        <v>674</v>
      </c>
      <c r="CH39" s="69"/>
      <c r="CI39" s="69"/>
      <c r="CJ39" s="69"/>
      <c r="CK39" s="69"/>
      <c r="CL39" s="69"/>
      <c r="CM39" s="69"/>
      <c r="CN39" s="69"/>
    </row>
    <row r="40" spans="1:92">
      <c r="B40" s="72"/>
      <c r="C40" s="72"/>
      <c r="D40" s="136"/>
      <c r="E40" s="136"/>
      <c r="H40" s="288" t="s">
        <v>158</v>
      </c>
      <c r="J40" s="76">
        <f>-'High LF - portfolio'!E28</f>
        <v>-82.07</v>
      </c>
      <c r="K40" s="76">
        <f>-'High LF - portfolio'!F18</f>
        <v>-288.60000000000002</v>
      </c>
      <c r="CH40" s="384"/>
      <c r="CI40" s="384"/>
      <c r="CJ40" s="384"/>
      <c r="CK40" s="384"/>
      <c r="CL40" s="384"/>
      <c r="CM40" s="384"/>
      <c r="CN40" s="69"/>
    </row>
    <row r="41" spans="1:92">
      <c r="B41" s="72"/>
      <c r="C41" s="72"/>
      <c r="D41" s="136"/>
      <c r="E41" s="136"/>
      <c r="H41" s="288" t="s">
        <v>159</v>
      </c>
      <c r="J41" s="403">
        <f>SUM(J37:J40)</f>
        <v>70</v>
      </c>
      <c r="K41" s="403">
        <f>SUM(K37:K40)</f>
        <v>0</v>
      </c>
      <c r="L41" s="403">
        <f t="shared" ref="L41:R41" si="16">SUM(L37:L40)</f>
        <v>470.64000000000004</v>
      </c>
      <c r="M41" s="403">
        <f t="shared" si="16"/>
        <v>793.65000000000009</v>
      </c>
      <c r="N41" s="403">
        <f t="shared" si="16"/>
        <v>1135.5300000000002</v>
      </c>
      <c r="O41" s="403">
        <f t="shared" si="16"/>
        <v>1435.23</v>
      </c>
      <c r="P41" s="403">
        <f t="shared" si="16"/>
        <v>4097.93</v>
      </c>
      <c r="Q41" s="403">
        <f t="shared" si="16"/>
        <v>5476.2800000000007</v>
      </c>
      <c r="R41" s="403">
        <f t="shared" si="16"/>
        <v>5704.9400000000005</v>
      </c>
      <c r="S41" s="403">
        <f t="shared" ref="S41" si="17">SUM(S37:S40)</f>
        <v>5861.4500000000007</v>
      </c>
      <c r="T41" s="403">
        <f t="shared" ref="T41" si="18">SUM(T37:T40)</f>
        <v>5990.21</v>
      </c>
      <c r="U41" s="403">
        <f t="shared" ref="U41" si="19">SUM(U37:U40)</f>
        <v>6121.1900000000005</v>
      </c>
      <c r="V41" s="403">
        <f t="shared" ref="V41" si="20">SUM(V37:V40)</f>
        <v>6248.84</v>
      </c>
      <c r="W41" s="403">
        <f t="shared" ref="W41:Y41" si="21">SUM(W37:W40)</f>
        <v>6410.9</v>
      </c>
      <c r="X41" s="403">
        <f t="shared" si="21"/>
        <v>6520.7900000000009</v>
      </c>
      <c r="Y41" s="403">
        <f t="shared" si="21"/>
        <v>6667.31</v>
      </c>
      <c r="Z41" s="403">
        <f t="shared" ref="Z41" si="22">SUM(Z37:Z40)</f>
        <v>6683.9600000000009</v>
      </c>
      <c r="AA41" s="403">
        <f t="shared" ref="AA41" si="23">SUM(AA37:AA40)</f>
        <v>6930.38</v>
      </c>
      <c r="AB41" s="403">
        <f t="shared" ref="AB41" si="24">SUM(AB37:AB40)</f>
        <v>7026.9500000000007</v>
      </c>
      <c r="AC41" s="403">
        <f t="shared" ref="AC41" si="25">SUM(AC37:AC40)</f>
        <v>6964.7900000000009</v>
      </c>
      <c r="AD41" s="403">
        <f t="shared" ref="AD41:AF41" si="26">SUM(AD37:AD40)</f>
        <v>7024.7300000000005</v>
      </c>
      <c r="AE41" s="403">
        <f t="shared" si="26"/>
        <v>7119.08</v>
      </c>
      <c r="AF41" s="403">
        <f t="shared" si="26"/>
        <v>7161.26</v>
      </c>
      <c r="AG41" s="403">
        <f t="shared" ref="AG41" si="27">SUM(AG37:AG40)</f>
        <v>7153.49</v>
      </c>
      <c r="AH41" s="403">
        <f t="shared" ref="AH41" si="28">SUM(AH37:AH40)</f>
        <v>7125.74</v>
      </c>
      <c r="AI41" s="403">
        <f t="shared" ref="AI41" si="29">SUM(AI37:AI40)</f>
        <v>7163.4800000000005</v>
      </c>
      <c r="AJ41" s="403">
        <f t="shared" ref="AJ41" si="30">SUM(AJ37:AJ40)</f>
        <v>7250.0599999999995</v>
      </c>
      <c r="AK41" s="403">
        <f t="shared" ref="AK41" si="31">SUM(AK37:AK40)</f>
        <v>7250.0599999999995</v>
      </c>
      <c r="AL41" s="403">
        <f t="shared" ref="AL41" si="32">SUM(AL37:AL40)</f>
        <v>7250.0599999999995</v>
      </c>
      <c r="AM41" s="403">
        <f t="shared" ref="AM41" si="33">SUM(AM37:AM40)</f>
        <v>7250.0599999999995</v>
      </c>
      <c r="AN41" s="403">
        <f t="shared" ref="AN41" si="34">SUM(AN37:AN40)</f>
        <v>7250.0599999999995</v>
      </c>
      <c r="AO41" s="403">
        <f t="shared" ref="AO41" si="35">SUM(AO37:AO40)</f>
        <v>5561.0599999999995</v>
      </c>
      <c r="AP41" s="403">
        <f t="shared" ref="AP41" si="36">SUM(AP37:AP40)</f>
        <v>5561.0599999999995</v>
      </c>
      <c r="AQ41" s="403">
        <f t="shared" ref="AQ41" si="37">SUM(AQ37:AQ40)</f>
        <v>5561.0599999999995</v>
      </c>
      <c r="AR41" s="403">
        <f t="shared" ref="AR41" si="38">SUM(AR37:AR40)</f>
        <v>5561.0599999999995</v>
      </c>
      <c r="AS41" s="403">
        <f t="shared" ref="AS41" si="39">SUM(AS37:AS40)</f>
        <v>5561.0599999999995</v>
      </c>
      <c r="AT41" s="403">
        <f t="shared" ref="AT41" si="40">SUM(AT37:AT40)</f>
        <v>5561.0599999999995</v>
      </c>
      <c r="AU41" s="403">
        <f t="shared" ref="AU41" si="41">SUM(AU37:AU40)</f>
        <v>5561.0599999999995</v>
      </c>
      <c r="AV41" s="403">
        <f t="shared" ref="AV41" si="42">SUM(AV37:AV40)</f>
        <v>5561.0599999999995</v>
      </c>
      <c r="AW41" s="403">
        <f t="shared" ref="AW41" si="43">SUM(AW37:AW40)</f>
        <v>5561.0599999999995</v>
      </c>
      <c r="AX41" s="403">
        <f t="shared" ref="AX41" si="44">SUM(AX37:AX40)</f>
        <v>5561.0599999999995</v>
      </c>
      <c r="AY41" s="403">
        <f t="shared" ref="AY41" si="45">SUM(AY37:AY40)</f>
        <v>5561.0599999999995</v>
      </c>
      <c r="AZ41" s="403">
        <f t="shared" ref="AZ41" si="46">SUM(AZ37:AZ40)</f>
        <v>5561.0599999999995</v>
      </c>
      <c r="BA41" s="403">
        <f t="shared" ref="BA41" si="47">SUM(BA37:BA40)</f>
        <v>5561.0599999999995</v>
      </c>
      <c r="BB41" s="403">
        <f t="shared" ref="BB41" si="48">SUM(BB37:BB40)</f>
        <v>5561.0599999999995</v>
      </c>
      <c r="BC41" s="403">
        <f t="shared" ref="BC41" si="49">SUM(BC37:BC40)</f>
        <v>5561.0599999999995</v>
      </c>
      <c r="BD41" s="403">
        <f t="shared" ref="BD41" si="50">SUM(BD37:BD40)</f>
        <v>5561.0599999999995</v>
      </c>
      <c r="BE41" s="403">
        <f t="shared" ref="BE41" si="51">SUM(BE37:BE40)</f>
        <v>5561.0599999999995</v>
      </c>
      <c r="BF41" s="403">
        <f t="shared" ref="BF41" si="52">SUM(BF37:BF40)</f>
        <v>5561.0599999999995</v>
      </c>
      <c r="BG41" s="403">
        <f t="shared" ref="BG41" si="53">SUM(BG37:BG40)</f>
        <v>5561.0599999999995</v>
      </c>
      <c r="BH41" s="403">
        <f t="shared" ref="BH41" si="54">SUM(BH37:BH40)</f>
        <v>5561.0599999999995</v>
      </c>
      <c r="BI41" s="403">
        <f t="shared" ref="BI41" si="55">SUM(BI37:BI40)</f>
        <v>5561.0599999999995</v>
      </c>
      <c r="BJ41" s="403">
        <f t="shared" ref="BJ41" si="56">SUM(BJ37:BJ40)</f>
        <v>5561.0599999999995</v>
      </c>
      <c r="BK41" s="403">
        <f t="shared" ref="BK41" si="57">SUM(BK37:BK40)</f>
        <v>5561.0599999999995</v>
      </c>
      <c r="BL41" s="403">
        <f t="shared" ref="BL41" si="58">SUM(BL37:BL40)</f>
        <v>5561.0599999999995</v>
      </c>
      <c r="BM41" s="403">
        <f t="shared" ref="BM41" si="59">SUM(BM37:BM40)</f>
        <v>5561.0599999999995</v>
      </c>
      <c r="BN41" s="403">
        <f t="shared" ref="BN41" si="60">SUM(BN37:BN40)</f>
        <v>5561.0599999999995</v>
      </c>
      <c r="BO41" s="403">
        <f t="shared" ref="BO41" si="61">SUM(BO37:BO40)</f>
        <v>5561.0599999999995</v>
      </c>
      <c r="BP41" s="403">
        <f t="shared" ref="BP41" si="62">SUM(BP37:BP40)</f>
        <v>5561.0599999999995</v>
      </c>
      <c r="BQ41" s="403">
        <f t="shared" ref="BQ41" si="63">SUM(BQ37:BQ40)</f>
        <v>5561.0599999999995</v>
      </c>
      <c r="BR41" s="403">
        <f t="shared" ref="BR41" si="64">SUM(BR37:BR40)</f>
        <v>5561.0599999999995</v>
      </c>
      <c r="BS41" s="403">
        <f t="shared" ref="BS41" si="65">SUM(BS37:BS40)</f>
        <v>5561.0599999999995</v>
      </c>
      <c r="BT41" s="403">
        <f t="shared" ref="BT41" si="66">SUM(BT37:BT40)</f>
        <v>5561.0599999999995</v>
      </c>
      <c r="BU41" s="403">
        <f t="shared" ref="BU41" si="67">SUM(BU37:BU40)</f>
        <v>5561.0599999999995</v>
      </c>
      <c r="BV41" s="403">
        <f t="shared" ref="BV41" si="68">SUM(BV37:BV40)</f>
        <v>5561.0599999999995</v>
      </c>
      <c r="BW41" s="403">
        <f t="shared" ref="BW41" si="69">SUM(BW37:BW40)</f>
        <v>5561.0599999999995</v>
      </c>
      <c r="BX41" s="403">
        <f t="shared" ref="BX41" si="70">SUM(BX37:BX40)</f>
        <v>5561.0599999999995</v>
      </c>
      <c r="BY41" s="403">
        <f t="shared" ref="BY41" si="71">SUM(BY37:BY40)</f>
        <v>5561.0599999999995</v>
      </c>
      <c r="BZ41" s="403">
        <f t="shared" ref="BZ41" si="72">SUM(BZ37:BZ40)</f>
        <v>5561.0599999999995</v>
      </c>
      <c r="CA41" s="403">
        <f t="shared" ref="CA41" si="73">SUM(CA37:CA40)</f>
        <v>5561.0599999999995</v>
      </c>
      <c r="CB41" s="403">
        <f t="shared" ref="CB41" si="74">SUM(CB37:CB40)</f>
        <v>5561.0599999999995</v>
      </c>
      <c r="CC41" s="403">
        <f t="shared" ref="CC41" si="75">SUM(CC37:CC40)</f>
        <v>5561.0599999999995</v>
      </c>
      <c r="CD41" s="403">
        <f t="shared" ref="CD41" si="76">SUM(CD37:CD40)</f>
        <v>5561.0599999999995</v>
      </c>
      <c r="CE41" s="403">
        <f t="shared" ref="CE41" si="77">SUM(CE37:CE40)</f>
        <v>5561.0599999999995</v>
      </c>
      <c r="CF41" s="403">
        <f t="shared" ref="CF41" si="78">SUM(CF37:CF40)</f>
        <v>5561.0599999999995</v>
      </c>
      <c r="CG41" s="403">
        <f t="shared" ref="CG41" si="79">SUM(CG37:CG40)</f>
        <v>5561.0599999999995</v>
      </c>
      <c r="CH41" s="69"/>
      <c r="CI41" s="69"/>
      <c r="CJ41" s="69"/>
      <c r="CK41" s="69"/>
      <c r="CL41" s="69"/>
      <c r="CM41" s="69"/>
      <c r="CN41" s="69"/>
    </row>
    <row r="42" spans="1:92">
      <c r="A42" s="336" t="s">
        <v>135</v>
      </c>
      <c r="B42" s="134"/>
      <c r="C42" s="134"/>
      <c r="F42" s="134" t="s">
        <v>377</v>
      </c>
      <c r="G42" s="134" t="s">
        <v>375</v>
      </c>
      <c r="H42" s="272"/>
      <c r="CH42" s="69"/>
      <c r="CI42" s="69"/>
      <c r="CJ42" s="69"/>
      <c r="CK42" s="69"/>
      <c r="CL42" s="69"/>
      <c r="CM42" s="69"/>
      <c r="CN42" s="69"/>
    </row>
    <row r="43" spans="1:92">
      <c r="A43" s="134" t="s">
        <v>332</v>
      </c>
      <c r="B43" s="72" t="s">
        <v>166</v>
      </c>
      <c r="C43" s="72">
        <f>C20</f>
        <v>441</v>
      </c>
      <c r="D43" s="136">
        <f>IF('Input and Output'!$E$16="High",'Sensitivity Data'!$E$32,IF('Input and Output'!$E$16="Medium",'Sensitivity Data'!$D$32,IF('Input and Output'!$E$16="Low",'Sensitivity Data'!$C$32,"error")))</f>
        <v>67.386890587792962</v>
      </c>
      <c r="E43" s="136">
        <f>C43*D43/1000</f>
        <v>29.717618749216697</v>
      </c>
      <c r="F43" s="386">
        <v>2.632029627298361</v>
      </c>
      <c r="G43" s="136">
        <f>E43+F43</f>
        <v>32.349648376515056</v>
      </c>
      <c r="H43" s="272" t="s">
        <v>246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366</v>
      </c>
      <c r="P43" s="133">
        <v>3892</v>
      </c>
      <c r="Q43" s="133">
        <v>5286</v>
      </c>
      <c r="R43" s="133">
        <v>5286</v>
      </c>
      <c r="S43" s="133">
        <v>5286</v>
      </c>
      <c r="T43" s="133">
        <v>5286</v>
      </c>
      <c r="U43" s="133">
        <v>5286</v>
      </c>
      <c r="V43" s="133">
        <v>5286</v>
      </c>
      <c r="W43" s="133">
        <v>5286</v>
      </c>
      <c r="X43" s="133">
        <v>5286</v>
      </c>
      <c r="Y43" s="133">
        <v>5286</v>
      </c>
      <c r="Z43" s="133">
        <v>5286</v>
      </c>
      <c r="AA43" s="133">
        <v>5286</v>
      </c>
      <c r="AB43" s="133">
        <v>5286</v>
      </c>
      <c r="AC43" s="133">
        <v>5286</v>
      </c>
      <c r="AD43" s="133">
        <v>5286</v>
      </c>
      <c r="AE43" s="133">
        <v>5286</v>
      </c>
      <c r="AF43" s="133">
        <v>5286</v>
      </c>
      <c r="AG43" s="133">
        <v>5286</v>
      </c>
      <c r="AH43" s="133">
        <v>5286</v>
      </c>
      <c r="AI43" s="133">
        <v>5286</v>
      </c>
      <c r="AJ43" s="133">
        <v>5286</v>
      </c>
      <c r="AK43" s="133">
        <v>5286</v>
      </c>
      <c r="AL43" s="133">
        <v>5286</v>
      </c>
      <c r="AM43" s="133">
        <v>5286</v>
      </c>
      <c r="AN43" s="133">
        <v>5286</v>
      </c>
      <c r="AO43" s="133">
        <v>5286</v>
      </c>
      <c r="AP43" s="133">
        <v>5286</v>
      </c>
      <c r="AQ43" s="133">
        <v>5286</v>
      </c>
      <c r="AR43" s="133">
        <v>5286</v>
      </c>
      <c r="AS43" s="133">
        <v>5286</v>
      </c>
      <c r="AT43" s="133">
        <v>5286</v>
      </c>
      <c r="AU43" s="133">
        <v>5286</v>
      </c>
      <c r="AV43" s="133">
        <v>5286</v>
      </c>
      <c r="AW43" s="133">
        <v>5286</v>
      </c>
      <c r="AX43" s="133">
        <v>5286</v>
      </c>
      <c r="AY43" s="133">
        <v>5286</v>
      </c>
      <c r="AZ43" s="133">
        <v>5286</v>
      </c>
      <c r="BA43" s="133">
        <v>5286</v>
      </c>
      <c r="BB43" s="133">
        <v>5286</v>
      </c>
      <c r="BC43" s="133">
        <v>5286</v>
      </c>
      <c r="BD43" s="133">
        <v>5286</v>
      </c>
      <c r="BE43" s="133">
        <v>5286</v>
      </c>
      <c r="BF43" s="133">
        <v>5286</v>
      </c>
      <c r="BG43" s="133">
        <v>5286</v>
      </c>
      <c r="BH43" s="133">
        <v>5286</v>
      </c>
      <c r="BI43" s="133">
        <v>5286</v>
      </c>
      <c r="BJ43" s="133">
        <v>5286</v>
      </c>
      <c r="BK43" s="133">
        <v>5286</v>
      </c>
      <c r="BL43" s="133">
        <v>5286</v>
      </c>
      <c r="BM43" s="133">
        <v>5286</v>
      </c>
      <c r="BN43" s="133">
        <v>5286</v>
      </c>
      <c r="BO43" s="133">
        <v>5286</v>
      </c>
      <c r="BP43" s="133">
        <v>5286</v>
      </c>
      <c r="BQ43" s="133">
        <v>5286</v>
      </c>
      <c r="BR43" s="133">
        <v>5286</v>
      </c>
      <c r="BS43" s="133">
        <v>5286</v>
      </c>
      <c r="BT43" s="133">
        <v>5286</v>
      </c>
      <c r="BU43" s="133">
        <v>5286</v>
      </c>
      <c r="BV43" s="133">
        <v>5286</v>
      </c>
      <c r="BW43" s="133">
        <v>5286</v>
      </c>
      <c r="BX43" s="133">
        <v>5286</v>
      </c>
      <c r="BY43" s="133">
        <v>5286</v>
      </c>
      <c r="BZ43" s="133">
        <v>5286</v>
      </c>
      <c r="CA43" s="133">
        <v>5286</v>
      </c>
      <c r="CB43" s="133">
        <v>5286</v>
      </c>
      <c r="CC43" s="133">
        <v>5286</v>
      </c>
      <c r="CD43" s="133">
        <v>5286</v>
      </c>
      <c r="CE43" s="133">
        <v>5286</v>
      </c>
      <c r="CF43" s="133">
        <v>5286</v>
      </c>
      <c r="CG43" s="133">
        <v>5286</v>
      </c>
      <c r="CH43" s="360"/>
      <c r="CI43" s="360"/>
      <c r="CJ43" s="360"/>
      <c r="CK43" s="360"/>
      <c r="CL43" s="360"/>
      <c r="CM43" s="404"/>
      <c r="CN43" s="69"/>
    </row>
    <row r="44" spans="1:92" ht="15.75" thickBot="1">
      <c r="A44" s="134" t="s">
        <v>331</v>
      </c>
      <c r="B44" s="72" t="s">
        <v>167</v>
      </c>
      <c r="C44" s="72">
        <f>C24</f>
        <v>288</v>
      </c>
      <c r="D44" s="136">
        <f>IF('Input and Output'!$E$16="High",'Sensitivity Data'!$E$32,IF('Input and Output'!$E$16="Medium",'Sensitivity Data'!$D$32,IF('Input and Output'!$E$16="Low",'Sensitivity Data'!$C$32,"error")))</f>
        <v>67.386890587792962</v>
      </c>
      <c r="E44" s="136">
        <f>C44*D44/1000</f>
        <v>19.407424489284374</v>
      </c>
      <c r="F44" s="386">
        <v>1.6587955615111734</v>
      </c>
      <c r="G44" s="136">
        <f>E44+F44</f>
        <v>21.066220050795547</v>
      </c>
      <c r="H44" s="355" t="s">
        <v>247</v>
      </c>
      <c r="I44" s="356"/>
      <c r="J44" s="357">
        <f>J43/J41</f>
        <v>0</v>
      </c>
      <c r="K44" s="357">
        <v>1</v>
      </c>
      <c r="L44" s="357">
        <v>0</v>
      </c>
      <c r="M44" s="357">
        <v>0</v>
      </c>
      <c r="N44" s="357">
        <v>0</v>
      </c>
      <c r="O44" s="357">
        <f>O43/O41</f>
        <v>0.25501139190234318</v>
      </c>
      <c r="P44" s="357">
        <f t="shared" ref="P44:CA44" si="80">P43/P41</f>
        <v>0.94974779949877131</v>
      </c>
      <c r="Q44" s="357">
        <f t="shared" si="80"/>
        <v>0.96525378541637741</v>
      </c>
      <c r="R44" s="357">
        <f t="shared" si="80"/>
        <v>0.92656539770795132</v>
      </c>
      <c r="S44" s="357">
        <f t="shared" si="80"/>
        <v>0.90182463383633726</v>
      </c>
      <c r="T44" s="357">
        <f t="shared" si="80"/>
        <v>0.88243984768480566</v>
      </c>
      <c r="U44" s="357">
        <f t="shared" si="80"/>
        <v>0.86355757622292395</v>
      </c>
      <c r="V44" s="357">
        <f t="shared" si="80"/>
        <v>0.8459170021956075</v>
      </c>
      <c r="W44" s="357">
        <f t="shared" si="80"/>
        <v>0.82453321686502679</v>
      </c>
      <c r="X44" s="357">
        <f t="shared" si="80"/>
        <v>0.81063797484660594</v>
      </c>
      <c r="Y44" s="357">
        <f t="shared" si="80"/>
        <v>0.79282349253297058</v>
      </c>
      <c r="Z44" s="357">
        <f t="shared" si="80"/>
        <v>0.79084853889011897</v>
      </c>
      <c r="AA44" s="357">
        <f t="shared" si="80"/>
        <v>0.76272873926105056</v>
      </c>
      <c r="AB44" s="357">
        <f t="shared" si="80"/>
        <v>0.75224670731967636</v>
      </c>
      <c r="AC44" s="357">
        <f t="shared" si="80"/>
        <v>0.75896042809618081</v>
      </c>
      <c r="AD44" s="357">
        <f t="shared" si="80"/>
        <v>0.75248443712427382</v>
      </c>
      <c r="AE44" s="357">
        <f t="shared" si="80"/>
        <v>0.74251167285660502</v>
      </c>
      <c r="AF44" s="357">
        <f t="shared" si="80"/>
        <v>0.73813826058542764</v>
      </c>
      <c r="AG44" s="357">
        <f t="shared" si="80"/>
        <v>0.7389400138953155</v>
      </c>
      <c r="AH44" s="357">
        <f t="shared" si="80"/>
        <v>0.74181769191690972</v>
      </c>
      <c r="AI44" s="357">
        <f t="shared" si="80"/>
        <v>0.73790950766945673</v>
      </c>
      <c r="AJ44" s="357">
        <f t="shared" si="80"/>
        <v>0.72909741436622599</v>
      </c>
      <c r="AK44" s="357">
        <f t="shared" si="80"/>
        <v>0.72909741436622599</v>
      </c>
      <c r="AL44" s="357">
        <f t="shared" si="80"/>
        <v>0.72909741436622599</v>
      </c>
      <c r="AM44" s="357">
        <f t="shared" si="80"/>
        <v>0.72909741436622599</v>
      </c>
      <c r="AN44" s="357">
        <f t="shared" si="80"/>
        <v>0.72909741436622599</v>
      </c>
      <c r="AO44" s="357">
        <f t="shared" si="80"/>
        <v>0.95053820674475742</v>
      </c>
      <c r="AP44" s="357">
        <f t="shared" si="80"/>
        <v>0.95053820674475742</v>
      </c>
      <c r="AQ44" s="357">
        <f t="shared" si="80"/>
        <v>0.95053820674475742</v>
      </c>
      <c r="AR44" s="357">
        <f t="shared" si="80"/>
        <v>0.95053820674475742</v>
      </c>
      <c r="AS44" s="357">
        <f t="shared" si="80"/>
        <v>0.95053820674475742</v>
      </c>
      <c r="AT44" s="357">
        <f t="shared" si="80"/>
        <v>0.95053820674475742</v>
      </c>
      <c r="AU44" s="357">
        <f t="shared" si="80"/>
        <v>0.95053820674475742</v>
      </c>
      <c r="AV44" s="357">
        <f t="shared" si="80"/>
        <v>0.95053820674475742</v>
      </c>
      <c r="AW44" s="357">
        <f t="shared" si="80"/>
        <v>0.95053820674475742</v>
      </c>
      <c r="AX44" s="357">
        <f t="shared" si="80"/>
        <v>0.95053820674475742</v>
      </c>
      <c r="AY44" s="357">
        <f t="shared" si="80"/>
        <v>0.95053820674475742</v>
      </c>
      <c r="AZ44" s="357">
        <f t="shared" si="80"/>
        <v>0.95053820674475742</v>
      </c>
      <c r="BA44" s="357">
        <f t="shared" si="80"/>
        <v>0.95053820674475742</v>
      </c>
      <c r="BB44" s="357">
        <f t="shared" si="80"/>
        <v>0.95053820674475742</v>
      </c>
      <c r="BC44" s="357">
        <f t="shared" si="80"/>
        <v>0.95053820674475742</v>
      </c>
      <c r="BD44" s="357">
        <f t="shared" si="80"/>
        <v>0.95053820674475742</v>
      </c>
      <c r="BE44" s="357">
        <f t="shared" si="80"/>
        <v>0.95053820674475742</v>
      </c>
      <c r="BF44" s="357">
        <f t="shared" si="80"/>
        <v>0.95053820674475742</v>
      </c>
      <c r="BG44" s="357">
        <f t="shared" si="80"/>
        <v>0.95053820674475742</v>
      </c>
      <c r="BH44" s="357">
        <f t="shared" si="80"/>
        <v>0.95053820674475742</v>
      </c>
      <c r="BI44" s="357">
        <f t="shared" si="80"/>
        <v>0.95053820674475742</v>
      </c>
      <c r="BJ44" s="357">
        <f t="shared" si="80"/>
        <v>0.95053820674475742</v>
      </c>
      <c r="BK44" s="357">
        <f t="shared" si="80"/>
        <v>0.95053820674475742</v>
      </c>
      <c r="BL44" s="357">
        <f t="shared" si="80"/>
        <v>0.95053820674475742</v>
      </c>
      <c r="BM44" s="357">
        <f t="shared" si="80"/>
        <v>0.95053820674475742</v>
      </c>
      <c r="BN44" s="357">
        <f t="shared" si="80"/>
        <v>0.95053820674475742</v>
      </c>
      <c r="BO44" s="357">
        <f t="shared" si="80"/>
        <v>0.95053820674475742</v>
      </c>
      <c r="BP44" s="357">
        <f t="shared" si="80"/>
        <v>0.95053820674475742</v>
      </c>
      <c r="BQ44" s="357">
        <f t="shared" si="80"/>
        <v>0.95053820674475742</v>
      </c>
      <c r="BR44" s="357">
        <f t="shared" si="80"/>
        <v>0.95053820674475742</v>
      </c>
      <c r="BS44" s="357">
        <f t="shared" si="80"/>
        <v>0.95053820674475742</v>
      </c>
      <c r="BT44" s="357">
        <f t="shared" si="80"/>
        <v>0.95053820674475742</v>
      </c>
      <c r="BU44" s="357">
        <f t="shared" si="80"/>
        <v>0.95053820674475742</v>
      </c>
      <c r="BV44" s="357">
        <f t="shared" si="80"/>
        <v>0.95053820674475742</v>
      </c>
      <c r="BW44" s="357">
        <f t="shared" si="80"/>
        <v>0.95053820674475742</v>
      </c>
      <c r="BX44" s="357">
        <f t="shared" si="80"/>
        <v>0.95053820674475742</v>
      </c>
      <c r="BY44" s="357">
        <f t="shared" si="80"/>
        <v>0.95053820674475742</v>
      </c>
      <c r="BZ44" s="357">
        <f t="shared" si="80"/>
        <v>0.95053820674475742</v>
      </c>
      <c r="CA44" s="357">
        <f t="shared" si="80"/>
        <v>0.95053820674475742</v>
      </c>
      <c r="CB44" s="357">
        <f t="shared" ref="CB44:CG44" si="81">CB43/CB41</f>
        <v>0.95053820674475742</v>
      </c>
      <c r="CC44" s="357">
        <f t="shared" si="81"/>
        <v>0.95053820674475742</v>
      </c>
      <c r="CD44" s="357">
        <f t="shared" si="81"/>
        <v>0.95053820674475742</v>
      </c>
      <c r="CE44" s="357">
        <f t="shared" si="81"/>
        <v>0.95053820674475742</v>
      </c>
      <c r="CF44" s="357">
        <f t="shared" si="81"/>
        <v>0.95053820674475742</v>
      </c>
      <c r="CG44" s="357">
        <f t="shared" si="81"/>
        <v>0.95053820674475742</v>
      </c>
      <c r="CH44" s="69"/>
      <c r="CI44" s="69"/>
      <c r="CJ44" s="69"/>
      <c r="CK44" s="69"/>
      <c r="CL44" s="69"/>
      <c r="CM44" s="69"/>
      <c r="CN44" s="69"/>
    </row>
    <row r="45" spans="1:92">
      <c r="A45" s="72"/>
      <c r="B45" s="72"/>
      <c r="C45" s="72"/>
      <c r="D45" s="72"/>
      <c r="E45" s="72"/>
      <c r="H45" s="272"/>
      <c r="CH45" s="69"/>
      <c r="CI45" s="69"/>
      <c r="CJ45" s="69"/>
      <c r="CK45" s="69"/>
      <c r="CL45" s="69"/>
      <c r="CM45" s="69"/>
      <c r="CN45" s="69"/>
    </row>
    <row r="46" spans="1:92">
      <c r="A46" s="336" t="s">
        <v>145</v>
      </c>
      <c r="B46" s="72"/>
      <c r="C46" s="72"/>
      <c r="D46" s="72"/>
      <c r="E46" s="72"/>
      <c r="F46" s="134" t="s">
        <v>377</v>
      </c>
      <c r="G46" s="134" t="s">
        <v>375</v>
      </c>
      <c r="H46" s="51" t="s">
        <v>248</v>
      </c>
      <c r="J46" s="385"/>
      <c r="L46" s="385"/>
      <c r="M46" s="385"/>
      <c r="N46" s="385"/>
      <c r="CH46" s="69"/>
      <c r="CI46" s="69"/>
      <c r="CJ46" s="69"/>
      <c r="CK46" s="69"/>
      <c r="CL46" s="69"/>
      <c r="CM46" s="69"/>
      <c r="CN46" s="69"/>
    </row>
    <row r="47" spans="1:92">
      <c r="A47" s="134" t="s">
        <v>331</v>
      </c>
      <c r="B47" s="72" t="s">
        <v>333</v>
      </c>
      <c r="C47" s="72">
        <f>C44</f>
        <v>288</v>
      </c>
      <c r="D47" s="136">
        <f>IF('Input and Output'!$E$16="High",'Sensitivity Data'!$E$40,IF('Input and Output'!$E$16="Medium",'Sensitivity Data'!$D$40,IF('Input and Output'!$E$16="Low",'Sensitivity Data'!$C$40,"error")))</f>
        <v>54.483017922045377</v>
      </c>
      <c r="E47" s="136">
        <f>C47*D47/1000</f>
        <v>15.69110916154907</v>
      </c>
      <c r="F47" s="386">
        <v>1.6587955615111734</v>
      </c>
      <c r="G47" s="136">
        <f>E47+F47</f>
        <v>17.349904723060245</v>
      </c>
      <c r="H47" s="272" t="s">
        <v>272</v>
      </c>
      <c r="L47" s="69"/>
      <c r="CH47" s="384"/>
      <c r="CI47" s="384"/>
      <c r="CJ47" s="384"/>
      <c r="CK47" s="384"/>
      <c r="CL47" s="384"/>
      <c r="CM47" s="69"/>
      <c r="CN47" s="69"/>
    </row>
    <row r="48" spans="1:92">
      <c r="A48" s="72"/>
      <c r="B48" s="72"/>
      <c r="C48" s="72"/>
      <c r="D48" s="136"/>
      <c r="E48" s="136"/>
      <c r="H48" s="272" t="s">
        <v>251</v>
      </c>
      <c r="I48" s="133" t="s">
        <v>6</v>
      </c>
      <c r="J48" s="369">
        <f>'High LF - portfolio'!E59*J44</f>
        <v>0</v>
      </c>
      <c r="K48" s="369">
        <f>'High LF - portfolio'!F59*K44</f>
        <v>71.06</v>
      </c>
      <c r="L48" s="369">
        <f>'High LF - portfolio'!G59*L44</f>
        <v>0</v>
      </c>
      <c r="M48" s="369">
        <f>'High LF - portfolio'!H59*M44</f>
        <v>0</v>
      </c>
      <c r="N48" s="369">
        <f>'High LF - portfolio'!I59*N44</f>
        <v>0</v>
      </c>
      <c r="O48" s="369">
        <f>'High LF - portfolio'!J59*O44</f>
        <v>119.23567651177861</v>
      </c>
      <c r="P48" s="369">
        <f>'High LF - portfolio'!K62*P44</f>
        <v>-0.40839155378437014</v>
      </c>
      <c r="Q48" s="369">
        <f>'High LF - portfolio'!L62*Q44</f>
        <v>-0.22200837064556489</v>
      </c>
      <c r="R48" s="369">
        <f>'High LF - portfolio'!M62*R44</f>
        <v>0.37989181306033587</v>
      </c>
      <c r="S48" s="369">
        <f>'High LF - portfolio'!N62*S44</f>
        <v>0.15331018775219168</v>
      </c>
      <c r="T48" s="369">
        <f>'High LF - portfolio'!O62*T44</f>
        <v>0</v>
      </c>
      <c r="U48" s="369">
        <f>'High LF - portfolio'!P59*U44</f>
        <v>95.405841021108699</v>
      </c>
      <c r="V48" s="369">
        <f>'High LF - portfolio'!Q59*V44</f>
        <v>142.32553561941111</v>
      </c>
      <c r="W48" s="369">
        <f>'High LF - portfolio'!R59*W44</f>
        <v>187.27622954655357</v>
      </c>
      <c r="X48" s="369">
        <f>'High LF - portfolio'!S59*X44</f>
        <v>185.91981953106912</v>
      </c>
      <c r="Y48" s="369">
        <f>'High LF - portfolio'!T59*Y44</f>
        <v>187.11427247270652</v>
      </c>
      <c r="Z48" s="369">
        <f>'High LF - portfolio'!U59*Z44</f>
        <v>183.13679615078493</v>
      </c>
      <c r="AA48" s="369">
        <f>'High LF - portfolio'!V59*AA44</f>
        <v>206.26473295836598</v>
      </c>
      <c r="AB48" s="369">
        <f>'High LF - portfolio'!W59*AB44</f>
        <v>221.80746412027983</v>
      </c>
      <c r="AC48" s="369">
        <f>'High LF - portfolio'!X59*AC44</f>
        <v>229.69178395902819</v>
      </c>
      <c r="AD48" s="369">
        <f>'High LF - portfolio'!Y59*AD44</f>
        <v>240.2607559294095</v>
      </c>
      <c r="AE48" s="369">
        <f>'High LF - portfolio'!Z59*AE44</f>
        <v>253.56031116380217</v>
      </c>
      <c r="AF48" s="369">
        <f>'High LF - portfolio'!AA59*AF44</f>
        <v>262.71816970756544</v>
      </c>
      <c r="AG48" s="369">
        <f>'High LF - portfolio'!AB59*AG44</f>
        <v>269.5653170690112</v>
      </c>
      <c r="AH48" s="369">
        <f>'High LF - portfolio'!AC59*AH44</f>
        <v>275.55559983945534</v>
      </c>
      <c r="AI48" s="369">
        <f>'High LF - portfolio'!AD59*AI44</f>
        <v>283.11374080754052</v>
      </c>
      <c r="AJ48" s="369">
        <f>'High LF - portfolio'!AE59*AJ44</f>
        <v>293.49087317898073</v>
      </c>
      <c r="AK48" s="369">
        <f>'High LF - portfolio'!AF59*AK44</f>
        <v>293.49087317898073</v>
      </c>
      <c r="AL48" s="369">
        <f>'High LF - portfolio'!AG59*AL44</f>
        <v>293.49087317898073</v>
      </c>
      <c r="AM48" s="369">
        <f>'High LF - portfolio'!AH59*AM44</f>
        <v>293.49087317898073</v>
      </c>
      <c r="AN48" s="369">
        <f>'High LF - portfolio'!AI59*AN44</f>
        <v>293.49087317898073</v>
      </c>
      <c r="AO48" s="369">
        <f>'High LF - portfolio'!AJ59*AO44</f>
        <v>289.43888395377877</v>
      </c>
      <c r="AP48" s="369">
        <f>'High LF - portfolio'!AK59*AP44</f>
        <v>289.43888395377877</v>
      </c>
      <c r="AQ48" s="369">
        <f>AP48</f>
        <v>289.43888395377877</v>
      </c>
      <c r="AR48" s="369">
        <f t="shared" ref="AR48:CG48" si="82">AQ48</f>
        <v>289.43888395377877</v>
      </c>
      <c r="AS48" s="369">
        <f t="shared" si="82"/>
        <v>289.43888395377877</v>
      </c>
      <c r="AT48" s="369">
        <f t="shared" si="82"/>
        <v>289.43888395377877</v>
      </c>
      <c r="AU48" s="369">
        <f t="shared" si="82"/>
        <v>289.43888395377877</v>
      </c>
      <c r="AV48" s="369">
        <f t="shared" si="82"/>
        <v>289.43888395377877</v>
      </c>
      <c r="AW48" s="369">
        <f t="shared" si="82"/>
        <v>289.43888395377877</v>
      </c>
      <c r="AX48" s="369">
        <f t="shared" si="82"/>
        <v>289.43888395377877</v>
      </c>
      <c r="AY48" s="369">
        <f t="shared" si="82"/>
        <v>289.43888395377877</v>
      </c>
      <c r="AZ48" s="369">
        <f t="shared" si="82"/>
        <v>289.43888395377877</v>
      </c>
      <c r="BA48" s="369">
        <f t="shared" si="82"/>
        <v>289.43888395377877</v>
      </c>
      <c r="BB48" s="369">
        <f t="shared" si="82"/>
        <v>289.43888395377877</v>
      </c>
      <c r="BC48" s="369">
        <f t="shared" si="82"/>
        <v>289.43888395377877</v>
      </c>
      <c r="BD48" s="369">
        <f t="shared" si="82"/>
        <v>289.43888395377877</v>
      </c>
      <c r="BE48" s="369">
        <f t="shared" si="82"/>
        <v>289.43888395377877</v>
      </c>
      <c r="BF48" s="369">
        <f t="shared" si="82"/>
        <v>289.43888395377877</v>
      </c>
      <c r="BG48" s="369">
        <f t="shared" si="82"/>
        <v>289.43888395377877</v>
      </c>
      <c r="BH48" s="369">
        <f t="shared" si="82"/>
        <v>289.43888395377877</v>
      </c>
      <c r="BI48" s="369">
        <f t="shared" si="82"/>
        <v>289.43888395377877</v>
      </c>
      <c r="BJ48" s="369">
        <f t="shared" si="82"/>
        <v>289.43888395377877</v>
      </c>
      <c r="BK48" s="369">
        <f t="shared" si="82"/>
        <v>289.43888395377877</v>
      </c>
      <c r="BL48" s="369">
        <f t="shared" si="82"/>
        <v>289.43888395377877</v>
      </c>
      <c r="BM48" s="369">
        <f t="shared" si="82"/>
        <v>289.43888395377877</v>
      </c>
      <c r="BN48" s="369">
        <f t="shared" si="82"/>
        <v>289.43888395377877</v>
      </c>
      <c r="BO48" s="369">
        <f t="shared" si="82"/>
        <v>289.43888395377877</v>
      </c>
      <c r="BP48" s="369">
        <f t="shared" si="82"/>
        <v>289.43888395377877</v>
      </c>
      <c r="BQ48" s="369">
        <f t="shared" si="82"/>
        <v>289.43888395377877</v>
      </c>
      <c r="BR48" s="369">
        <f t="shared" si="82"/>
        <v>289.43888395377877</v>
      </c>
      <c r="BS48" s="369">
        <f t="shared" si="82"/>
        <v>289.43888395377877</v>
      </c>
      <c r="BT48" s="369">
        <f t="shared" si="82"/>
        <v>289.43888395377877</v>
      </c>
      <c r="BU48" s="369">
        <f t="shared" si="82"/>
        <v>289.43888395377877</v>
      </c>
      <c r="BV48" s="369">
        <f t="shared" si="82"/>
        <v>289.43888395377877</v>
      </c>
      <c r="BW48" s="369">
        <f t="shared" si="82"/>
        <v>289.43888395377877</v>
      </c>
      <c r="BX48" s="369">
        <f t="shared" si="82"/>
        <v>289.43888395377877</v>
      </c>
      <c r="BY48" s="369">
        <f t="shared" si="82"/>
        <v>289.43888395377877</v>
      </c>
      <c r="BZ48" s="369">
        <f t="shared" si="82"/>
        <v>289.43888395377877</v>
      </c>
      <c r="CA48" s="369">
        <f t="shared" si="82"/>
        <v>289.43888395377877</v>
      </c>
      <c r="CB48" s="369">
        <f t="shared" si="82"/>
        <v>289.43888395377877</v>
      </c>
      <c r="CC48" s="369">
        <f t="shared" si="82"/>
        <v>289.43888395377877</v>
      </c>
      <c r="CD48" s="369">
        <f t="shared" si="82"/>
        <v>289.43888395377877</v>
      </c>
      <c r="CE48" s="369">
        <f t="shared" si="82"/>
        <v>289.43888395377877</v>
      </c>
      <c r="CF48" s="369">
        <f t="shared" si="82"/>
        <v>289.43888395377877</v>
      </c>
      <c r="CG48" s="369">
        <f t="shared" si="82"/>
        <v>289.43888395377877</v>
      </c>
      <c r="CH48" s="362"/>
      <c r="CI48" s="362"/>
      <c r="CJ48" s="362"/>
      <c r="CK48" s="362"/>
      <c r="CL48" s="362"/>
      <c r="CM48" s="69"/>
      <c r="CN48" s="69"/>
    </row>
    <row r="49" spans="1:92">
      <c r="B49" s="72"/>
      <c r="C49" s="72"/>
      <c r="D49" s="72"/>
      <c r="E49" s="72"/>
      <c r="H49" s="288" t="s">
        <v>252</v>
      </c>
      <c r="I49" s="133">
        <v>50</v>
      </c>
      <c r="J49" s="361">
        <f>J48*$I$49/1000</f>
        <v>0</v>
      </c>
      <c r="K49" s="361">
        <f>K48*$I$49/1000</f>
        <v>3.5529999999999999</v>
      </c>
      <c r="L49" s="361">
        <f t="shared" ref="L49:BV49" si="83">L48*$I$49/1000</f>
        <v>0</v>
      </c>
      <c r="M49" s="361">
        <f t="shared" si="83"/>
        <v>0</v>
      </c>
      <c r="N49" s="361">
        <f t="shared" si="83"/>
        <v>0</v>
      </c>
      <c r="O49" s="361">
        <f t="shared" si="83"/>
        <v>5.9617838255889302</v>
      </c>
      <c r="P49" s="361">
        <f t="shared" si="83"/>
        <v>-2.0419577689218506E-2</v>
      </c>
      <c r="Q49" s="361">
        <f t="shared" si="83"/>
        <v>-1.1100418532278245E-2</v>
      </c>
      <c r="R49" s="361">
        <f t="shared" si="83"/>
        <v>1.8994590653016792E-2</v>
      </c>
      <c r="S49" s="361">
        <f t="shared" si="83"/>
        <v>7.6655093876095842E-3</v>
      </c>
      <c r="T49" s="361">
        <f t="shared" si="83"/>
        <v>0</v>
      </c>
      <c r="U49" s="361">
        <f t="shared" si="83"/>
        <v>4.770292051055435</v>
      </c>
      <c r="V49" s="361">
        <f t="shared" si="83"/>
        <v>7.1162767809705558</v>
      </c>
      <c r="W49" s="361">
        <f t="shared" si="83"/>
        <v>9.3638114773276779</v>
      </c>
      <c r="X49" s="361">
        <f t="shared" si="83"/>
        <v>9.2959909765534565</v>
      </c>
      <c r="Y49" s="361">
        <f t="shared" si="83"/>
        <v>9.3557136236353262</v>
      </c>
      <c r="Z49" s="361">
        <f t="shared" si="83"/>
        <v>9.1568398075392476</v>
      </c>
      <c r="AA49" s="361">
        <f t="shared" si="83"/>
        <v>10.313236647918298</v>
      </c>
      <c r="AB49" s="361">
        <f t="shared" si="83"/>
        <v>11.090373206013991</v>
      </c>
      <c r="AC49" s="361">
        <f t="shared" si="83"/>
        <v>11.48458919795141</v>
      </c>
      <c r="AD49" s="361">
        <f t="shared" si="83"/>
        <v>12.013037796470474</v>
      </c>
      <c r="AE49" s="361">
        <f t="shared" si="83"/>
        <v>12.67801555819011</v>
      </c>
      <c r="AF49" s="361">
        <f t="shared" si="83"/>
        <v>13.135908485378271</v>
      </c>
      <c r="AG49" s="361">
        <f t="shared" si="83"/>
        <v>13.47826585345056</v>
      </c>
      <c r="AH49" s="361">
        <f t="shared" si="83"/>
        <v>13.777779991972768</v>
      </c>
      <c r="AI49" s="361">
        <f t="shared" si="83"/>
        <v>14.155687040377027</v>
      </c>
      <c r="AJ49" s="361">
        <f t="shared" si="83"/>
        <v>14.674543658949036</v>
      </c>
      <c r="AK49" s="361">
        <f t="shared" si="83"/>
        <v>14.674543658949036</v>
      </c>
      <c r="AL49" s="361">
        <f t="shared" si="83"/>
        <v>14.674543658949036</v>
      </c>
      <c r="AM49" s="361">
        <f t="shared" si="83"/>
        <v>14.674543658949036</v>
      </c>
      <c r="AN49" s="361">
        <f t="shared" si="83"/>
        <v>14.674543658949036</v>
      </c>
      <c r="AO49" s="361">
        <f t="shared" si="83"/>
        <v>14.47194419768894</v>
      </c>
      <c r="AP49" s="361">
        <f t="shared" si="83"/>
        <v>14.47194419768894</v>
      </c>
      <c r="AQ49" s="361">
        <f t="shared" si="83"/>
        <v>14.47194419768894</v>
      </c>
      <c r="AR49" s="361">
        <f t="shared" si="83"/>
        <v>14.47194419768894</v>
      </c>
      <c r="AS49" s="361">
        <f t="shared" si="83"/>
        <v>14.47194419768894</v>
      </c>
      <c r="AT49" s="361">
        <f t="shared" si="83"/>
        <v>14.47194419768894</v>
      </c>
      <c r="AU49" s="361">
        <f t="shared" si="83"/>
        <v>14.47194419768894</v>
      </c>
      <c r="AV49" s="361">
        <f t="shared" si="83"/>
        <v>14.47194419768894</v>
      </c>
      <c r="AW49" s="361">
        <f t="shared" si="83"/>
        <v>14.47194419768894</v>
      </c>
      <c r="AX49" s="361">
        <f t="shared" si="83"/>
        <v>14.47194419768894</v>
      </c>
      <c r="AY49" s="361">
        <f t="shared" si="83"/>
        <v>14.47194419768894</v>
      </c>
      <c r="AZ49" s="361">
        <f t="shared" si="83"/>
        <v>14.47194419768894</v>
      </c>
      <c r="BA49" s="361">
        <f t="shared" si="83"/>
        <v>14.47194419768894</v>
      </c>
      <c r="BB49" s="361">
        <f t="shared" si="83"/>
        <v>14.47194419768894</v>
      </c>
      <c r="BC49" s="361">
        <f t="shared" si="83"/>
        <v>14.47194419768894</v>
      </c>
      <c r="BD49" s="361">
        <f t="shared" si="83"/>
        <v>14.47194419768894</v>
      </c>
      <c r="BE49" s="361">
        <f t="shared" si="83"/>
        <v>14.47194419768894</v>
      </c>
      <c r="BF49" s="361">
        <f t="shared" si="83"/>
        <v>14.47194419768894</v>
      </c>
      <c r="BG49" s="361">
        <f t="shared" si="83"/>
        <v>14.47194419768894</v>
      </c>
      <c r="BH49" s="361">
        <f t="shared" si="83"/>
        <v>14.47194419768894</v>
      </c>
      <c r="BI49" s="361">
        <f t="shared" si="83"/>
        <v>14.47194419768894</v>
      </c>
      <c r="BJ49" s="361">
        <f t="shared" si="83"/>
        <v>14.47194419768894</v>
      </c>
      <c r="BK49" s="361">
        <f t="shared" si="83"/>
        <v>14.47194419768894</v>
      </c>
      <c r="BL49" s="361">
        <f t="shared" si="83"/>
        <v>14.47194419768894</v>
      </c>
      <c r="BM49" s="361">
        <f t="shared" si="83"/>
        <v>14.47194419768894</v>
      </c>
      <c r="BN49" s="361">
        <f t="shared" si="83"/>
        <v>14.47194419768894</v>
      </c>
      <c r="BO49" s="361">
        <f t="shared" si="83"/>
        <v>14.47194419768894</v>
      </c>
      <c r="BP49" s="361">
        <f t="shared" si="83"/>
        <v>14.47194419768894</v>
      </c>
      <c r="BQ49" s="361">
        <f t="shared" si="83"/>
        <v>14.47194419768894</v>
      </c>
      <c r="BR49" s="361">
        <f t="shared" si="83"/>
        <v>14.47194419768894</v>
      </c>
      <c r="BS49" s="361">
        <f t="shared" si="83"/>
        <v>14.47194419768894</v>
      </c>
      <c r="BT49" s="361">
        <f t="shared" si="83"/>
        <v>14.47194419768894</v>
      </c>
      <c r="BU49" s="361">
        <f t="shared" si="83"/>
        <v>14.47194419768894</v>
      </c>
      <c r="BV49" s="361">
        <f t="shared" si="83"/>
        <v>14.47194419768894</v>
      </c>
      <c r="BW49" s="361">
        <f t="shared" ref="BW49:CG49" si="84">BW48*$I$49/1000</f>
        <v>14.47194419768894</v>
      </c>
      <c r="BX49" s="361">
        <f t="shared" si="84"/>
        <v>14.47194419768894</v>
      </c>
      <c r="BY49" s="361">
        <f t="shared" si="84"/>
        <v>14.47194419768894</v>
      </c>
      <c r="BZ49" s="361">
        <f t="shared" si="84"/>
        <v>14.47194419768894</v>
      </c>
      <c r="CA49" s="361">
        <f t="shared" si="84"/>
        <v>14.47194419768894</v>
      </c>
      <c r="CB49" s="361">
        <f t="shared" si="84"/>
        <v>14.47194419768894</v>
      </c>
      <c r="CC49" s="361">
        <f t="shared" si="84"/>
        <v>14.47194419768894</v>
      </c>
      <c r="CD49" s="361">
        <f t="shared" si="84"/>
        <v>14.47194419768894</v>
      </c>
      <c r="CE49" s="361">
        <f t="shared" si="84"/>
        <v>14.47194419768894</v>
      </c>
      <c r="CF49" s="361">
        <f t="shared" si="84"/>
        <v>14.47194419768894</v>
      </c>
      <c r="CG49" s="361">
        <f t="shared" si="84"/>
        <v>14.47194419768894</v>
      </c>
      <c r="CH49" s="69"/>
      <c r="CI49" s="69"/>
      <c r="CJ49" s="69"/>
      <c r="CK49" s="69"/>
      <c r="CL49" s="69"/>
      <c r="CM49" s="69"/>
      <c r="CN49" s="69"/>
    </row>
    <row r="50" spans="1:92">
      <c r="A50" s="336" t="s">
        <v>150</v>
      </c>
      <c r="B50" s="74"/>
      <c r="C50" s="74"/>
      <c r="D50" s="72"/>
      <c r="E50" s="72"/>
      <c r="F50" s="134" t="s">
        <v>377</v>
      </c>
      <c r="G50" s="134" t="s">
        <v>375</v>
      </c>
      <c r="H50" s="288"/>
    </row>
    <row r="51" spans="1:92">
      <c r="A51" s="134" t="s">
        <v>331</v>
      </c>
      <c r="B51" s="72" t="s">
        <v>334</v>
      </c>
      <c r="C51" s="72">
        <f>C47</f>
        <v>288</v>
      </c>
      <c r="D51" s="136">
        <f>IF('Input and Output'!$E$16="High",'Sensitivity Data'!$E$46,IF('Input and Output'!$E$16="Medium",'Sensitivity Data'!$D$46,IF('Input and Output'!$E$16="Low",'Sensitivity Data'!$C$46,"error")))</f>
        <v>54.483017922045377</v>
      </c>
      <c r="E51" s="136">
        <f>C51*D51/1000</f>
        <v>15.69110916154907</v>
      </c>
      <c r="F51" s="386">
        <v>1.6587955615111734</v>
      </c>
      <c r="G51" s="136">
        <f>E51+F51</f>
        <v>17.349904723060245</v>
      </c>
      <c r="H51" s="272"/>
    </row>
    <row r="52" spans="1:92">
      <c r="A52" s="72"/>
      <c r="B52" s="72"/>
      <c r="C52" s="72"/>
      <c r="D52" s="136"/>
      <c r="E52" s="136"/>
      <c r="H52" s="272"/>
    </row>
    <row r="53" spans="1:92">
      <c r="A53" s="72"/>
      <c r="B53" s="72"/>
      <c r="C53" s="72"/>
      <c r="D53" s="72"/>
      <c r="H53" s="272"/>
    </row>
    <row r="54" spans="1:92">
      <c r="A54" s="337" t="s">
        <v>149</v>
      </c>
      <c r="B54" s="72"/>
      <c r="C54" s="72"/>
      <c r="D54" s="72"/>
      <c r="H54" s="272"/>
    </row>
    <row r="55" spans="1:92">
      <c r="A55" s="72"/>
      <c r="B55" s="350" t="s">
        <v>121</v>
      </c>
      <c r="C55" s="350" t="s">
        <v>165</v>
      </c>
      <c r="D55" s="350" t="s">
        <v>161</v>
      </c>
      <c r="E55" s="350" t="s">
        <v>156</v>
      </c>
      <c r="H55" s="272"/>
    </row>
    <row r="56" spans="1:92">
      <c r="A56" s="134" t="s">
        <v>332</v>
      </c>
      <c r="B56" s="72" t="s">
        <v>166</v>
      </c>
      <c r="C56" s="72">
        <f>'High LF - portfolio'!K23+'High LF - portfolio'!K24</f>
        <v>1689</v>
      </c>
      <c r="D56" s="135">
        <v>1</v>
      </c>
      <c r="E56" s="136">
        <f>C56*D56/1000</f>
        <v>1.6890000000000001</v>
      </c>
      <c r="H56" s="272"/>
    </row>
    <row r="57" spans="1:92">
      <c r="A57" s="134" t="s">
        <v>331</v>
      </c>
      <c r="B57" s="72" t="s">
        <v>167</v>
      </c>
      <c r="C57" s="72">
        <f>'High LF - portfolio'!L25+'High LF - portfolio'!L26</f>
        <v>1062</v>
      </c>
      <c r="D57" s="135">
        <v>1</v>
      </c>
      <c r="E57" s="136">
        <f>C57*D57/1000</f>
        <v>1.0620000000000001</v>
      </c>
      <c r="H57" s="272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</row>
    <row r="58" spans="1:92">
      <c r="A58" s="134" t="s">
        <v>331</v>
      </c>
      <c r="B58" s="72" t="s">
        <v>335</v>
      </c>
      <c r="C58" s="72">
        <f>'High LF - portfolio'!L25+'High LF - portfolio'!L26</f>
        <v>1062</v>
      </c>
      <c r="D58" s="135">
        <v>1</v>
      </c>
      <c r="E58" s="136">
        <f>C58*D58/1000</f>
        <v>1.0620000000000001</v>
      </c>
      <c r="H58" s="272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</row>
    <row r="59" spans="1:92">
      <c r="A59" s="134"/>
      <c r="B59" s="72"/>
      <c r="C59" s="72"/>
      <c r="D59" s="135"/>
      <c r="E59" s="136"/>
      <c r="H59" s="272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</row>
    <row r="60" spans="1:92">
      <c r="A60" s="337" t="s">
        <v>320</v>
      </c>
      <c r="B60" s="350" t="s">
        <v>121</v>
      </c>
      <c r="C60" s="350" t="s">
        <v>6</v>
      </c>
      <c r="D60" s="350" t="s">
        <v>155</v>
      </c>
      <c r="E60" s="350" t="s">
        <v>156</v>
      </c>
      <c r="H60" s="272"/>
    </row>
    <row r="61" spans="1:92">
      <c r="A61" s="72" t="s">
        <v>328</v>
      </c>
      <c r="B61" s="72" t="s">
        <v>166</v>
      </c>
      <c r="C61" s="72">
        <f>C12+C13</f>
        <v>81</v>
      </c>
      <c r="D61" s="136">
        <f>IF('Input and Output'!E15="High",'Sensitivity Data'!E7,IF('Input and Output'!E15="Medium",'Sensitivity Data'!D7,IF('Input and Output'!E15="Low",'Sensitivity Data'!C7,"error")))</f>
        <v>186.38927183857626</v>
      </c>
      <c r="E61" s="136">
        <f>C61*D61/1000</f>
        <v>15.097531018924677</v>
      </c>
      <c r="H61" s="272"/>
    </row>
    <row r="62" spans="1:92">
      <c r="H62" s="272"/>
    </row>
    <row r="63" spans="1:92" ht="30.75" thickBot="1">
      <c r="A63" s="337" t="s">
        <v>164</v>
      </c>
      <c r="B63" s="134"/>
      <c r="C63" s="350"/>
      <c r="D63" s="350" t="s">
        <v>161</v>
      </c>
      <c r="E63" s="350" t="s">
        <v>155</v>
      </c>
    </row>
    <row r="64" spans="1:92" ht="15.75" thickBot="1">
      <c r="A64" s="134" t="s">
        <v>282</v>
      </c>
      <c r="B64" s="72"/>
      <c r="C64" s="363"/>
      <c r="D64" s="275" t="str">
        <f>'Input and Output'!E14</f>
        <v>Panel</v>
      </c>
    </row>
    <row r="65" spans="1:85">
      <c r="A65" s="134" t="s">
        <v>283</v>
      </c>
      <c r="B65" s="72"/>
      <c r="C65" s="363"/>
      <c r="D65" s="72"/>
      <c r="E65" s="244">
        <v>50</v>
      </c>
    </row>
    <row r="66" spans="1:85">
      <c r="A66" s="72"/>
      <c r="B66" s="72"/>
      <c r="C66" s="72"/>
      <c r="D66" s="72"/>
    </row>
    <row r="67" spans="1:85">
      <c r="A67" s="72"/>
      <c r="B67" s="72"/>
      <c r="C67" s="72"/>
      <c r="D67" s="72"/>
    </row>
    <row r="68" spans="1:85">
      <c r="A68" s="72"/>
      <c r="B68" s="72"/>
      <c r="C68" s="72"/>
      <c r="D68" s="72"/>
    </row>
    <row r="69" spans="1:85" s="134" customFormat="1">
      <c r="A69" s="72"/>
      <c r="B69" s="72"/>
      <c r="C69" s="72"/>
      <c r="D69" s="72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</row>
    <row r="70" spans="1:85">
      <c r="A70" s="72"/>
      <c r="B70" s="72"/>
      <c r="C70" s="72"/>
      <c r="D70" s="72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</row>
    <row r="71" spans="1:85">
      <c r="A71" s="72"/>
      <c r="B71" s="72"/>
      <c r="C71" s="72"/>
      <c r="D71" s="72"/>
      <c r="F71" s="134"/>
      <c r="G71" s="134"/>
    </row>
    <row r="72" spans="1:85">
      <c r="A72" s="72"/>
      <c r="B72" s="72"/>
      <c r="C72" s="72"/>
      <c r="D72" s="72"/>
    </row>
    <row r="73" spans="1:85">
      <c r="A73" s="72"/>
      <c r="B73" s="72"/>
      <c r="C73" s="72"/>
      <c r="D73" s="72"/>
    </row>
    <row r="74" spans="1:85">
      <c r="A74" s="337"/>
      <c r="B74" s="337"/>
      <c r="C74" s="337"/>
      <c r="D74" s="134"/>
      <c r="E74" s="134"/>
    </row>
    <row r="75" spans="1:85">
      <c r="A75" s="134"/>
      <c r="B75" s="134"/>
      <c r="C75" s="134"/>
      <c r="D75" s="72"/>
    </row>
    <row r="76" spans="1:85">
      <c r="A76" s="134"/>
      <c r="B76" s="134"/>
      <c r="C76" s="134"/>
    </row>
    <row r="77" spans="1:85">
      <c r="A77" s="72"/>
      <c r="B77" s="72"/>
      <c r="C77" s="72"/>
    </row>
    <row r="81" spans="1:3">
      <c r="A81" s="223"/>
      <c r="B81" s="223"/>
      <c r="C81" s="223"/>
    </row>
    <row r="82" spans="1:3">
      <c r="A82" s="72"/>
      <c r="B82" s="72"/>
      <c r="C82" s="72"/>
    </row>
    <row r="83" spans="1:3">
      <c r="A83" s="72"/>
      <c r="B83" s="72"/>
      <c r="C83" s="72"/>
    </row>
    <row r="84" spans="1:3">
      <c r="A84" s="72"/>
      <c r="B84" s="72"/>
      <c r="C84" s="72"/>
    </row>
    <row r="86" spans="1:3">
      <c r="A86" s="223"/>
      <c r="B86" s="223"/>
      <c r="C86" s="223"/>
    </row>
    <row r="87" spans="1:3">
      <c r="A87" s="72"/>
      <c r="B87" s="72"/>
      <c r="C87" s="7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297"/>
  <sheetViews>
    <sheetView zoomScale="75" zoomScaleNormal="75" workbookViewId="0">
      <pane xSplit="1" ySplit="23" topLeftCell="B24" activePane="bottomRight" state="frozen"/>
      <selection pane="topRight" activeCell="B1" sqref="B1"/>
      <selection pane="bottomLeft" activeCell="A22" sqref="A22"/>
      <selection pane="bottomRight"/>
    </sheetView>
  </sheetViews>
  <sheetFormatPr defaultColWidth="9.140625" defaultRowHeight="12.75"/>
  <cols>
    <col min="1" max="1" width="23.140625" style="3" customWidth="1"/>
    <col min="2" max="2" width="9.140625" style="3"/>
    <col min="3" max="3" width="11" style="3" bestFit="1" customWidth="1"/>
    <col min="4" max="7" width="10.5703125" style="3" customWidth="1"/>
    <col min="8" max="8" width="12.28515625" style="3" customWidth="1"/>
    <col min="9" max="85" width="10.5703125" style="3" customWidth="1"/>
    <col min="86" max="16384" width="9.140625" style="3"/>
  </cols>
  <sheetData>
    <row r="1" spans="1:40" ht="18.75">
      <c r="A1" s="1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 thickBot="1">
      <c r="B2" s="2"/>
      <c r="C2" s="2"/>
      <c r="D2" s="2"/>
      <c r="E2"/>
      <c r="F2"/>
      <c r="G2"/>
      <c r="H2"/>
      <c r="I2"/>
      <c r="J2"/>
      <c r="K2"/>
      <c r="L2" s="2"/>
      <c r="M2" s="2"/>
      <c r="N2" s="2"/>
      <c r="O2" s="2"/>
      <c r="P2" s="2"/>
      <c r="Q2" s="4"/>
      <c r="R2" s="2"/>
      <c r="S2" s="5"/>
      <c r="T2" s="2"/>
      <c r="U2" s="2"/>
      <c r="V2" s="2"/>
      <c r="W2" s="4"/>
      <c r="X2" s="2"/>
      <c r="Y2" s="2"/>
      <c r="Z2" s="2"/>
      <c r="AA2" s="4"/>
      <c r="AB2" s="2"/>
      <c r="AC2" s="2"/>
      <c r="AE2" s="4"/>
      <c r="AF2" s="2"/>
      <c r="AG2" s="2"/>
      <c r="AH2" s="2"/>
      <c r="AI2" s="2"/>
      <c r="AJ2" s="2"/>
      <c r="AK2" s="4"/>
      <c r="AL2" s="2"/>
      <c r="AM2" s="2"/>
      <c r="AN2" s="2"/>
    </row>
    <row r="3" spans="1:40" ht="15">
      <c r="A3" s="6" t="s">
        <v>0</v>
      </c>
      <c r="B3" s="6"/>
      <c r="C3" s="6"/>
      <c r="D3" s="7"/>
      <c r="E3"/>
      <c r="F3"/>
      <c r="G3" s="302" t="s">
        <v>273</v>
      </c>
      <c r="H3" s="303"/>
      <c r="I3" s="303"/>
      <c r="J3" s="304"/>
      <c r="K3"/>
      <c r="L3" s="7"/>
      <c r="M3" s="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E3" s="2"/>
      <c r="AF3" s="2"/>
      <c r="AG3" s="2"/>
      <c r="AH3" s="7"/>
      <c r="AI3" s="2"/>
      <c r="AJ3" s="2"/>
      <c r="AK3" s="2"/>
      <c r="AL3" s="2"/>
      <c r="AM3" s="2"/>
      <c r="AN3" s="2"/>
    </row>
    <row r="4" spans="1:40" s="2" customFormat="1" ht="15">
      <c r="B4" s="2" t="s">
        <v>1</v>
      </c>
      <c r="C4" s="2" t="s">
        <v>2</v>
      </c>
      <c r="D4" s="8"/>
      <c r="E4" s="133"/>
      <c r="F4" s="133"/>
      <c r="G4" s="296" t="s">
        <v>363</v>
      </c>
      <c r="H4" s="46"/>
      <c r="I4" s="395">
        <f>SUMPRODUCT($J$288:$CG$288,$J$19:$CG$19)</f>
        <v>1395.4489630939188</v>
      </c>
      <c r="J4" s="406" t="s">
        <v>286</v>
      </c>
      <c r="O4" s="8"/>
      <c r="Q4" s="9"/>
      <c r="R4" s="10"/>
      <c r="S4" s="9"/>
      <c r="T4" s="9"/>
      <c r="U4" s="10"/>
      <c r="AF4" s="11"/>
      <c r="AG4" s="12"/>
      <c r="AH4" s="10"/>
      <c r="AL4" s="13"/>
      <c r="AM4" s="14"/>
    </row>
    <row r="5" spans="1:40" s="2" customFormat="1" ht="15">
      <c r="A5" s="2" t="s">
        <v>3</v>
      </c>
      <c r="B5" s="8">
        <f>'Input and Output'!E4</f>
        <v>0.06</v>
      </c>
      <c r="C5" s="15">
        <f>(1+B5)/(1+B6)-1</f>
        <v>3.9215686274509887E-2</v>
      </c>
      <c r="D5" s="8"/>
      <c r="E5" s="133"/>
      <c r="F5" s="133"/>
      <c r="G5" s="296" t="s">
        <v>285</v>
      </c>
      <c r="H5" s="46"/>
      <c r="I5" s="395">
        <f>SUMPRODUCT($J$286:$CG$286,$J$19:$CG$19)</f>
        <v>2379.4963954402929</v>
      </c>
      <c r="J5" s="406" t="s">
        <v>286</v>
      </c>
      <c r="K5" s="133"/>
      <c r="L5" s="8"/>
      <c r="M5" s="8"/>
      <c r="N5" s="8"/>
      <c r="O5" s="8"/>
      <c r="Q5" s="9"/>
      <c r="R5" s="10"/>
      <c r="S5" s="9"/>
      <c r="T5" s="9"/>
      <c r="U5" s="10"/>
      <c r="AF5" s="11"/>
      <c r="AG5" s="12"/>
      <c r="AH5" s="10"/>
    </row>
    <row r="6" spans="1:40" s="2" customFormat="1" ht="15">
      <c r="A6" s="9" t="s">
        <v>5</v>
      </c>
      <c r="B6" s="18">
        <f>'Input and Output'!E6</f>
        <v>0.02</v>
      </c>
      <c r="E6" s="133"/>
      <c r="F6" s="133"/>
      <c r="G6" s="296" t="s">
        <v>385</v>
      </c>
      <c r="H6" s="46"/>
      <c r="I6" s="395">
        <f>SUMPRODUCT($J$291:$CG$291,$J$20:$CG$20)</f>
        <v>119557.42204384491</v>
      </c>
      <c r="J6" s="406"/>
      <c r="K6" s="133"/>
      <c r="Q6" s="9"/>
      <c r="R6" s="10"/>
      <c r="S6" s="9"/>
      <c r="T6" s="9"/>
      <c r="U6" s="10"/>
      <c r="AF6" s="10"/>
      <c r="AG6" s="12"/>
      <c r="AH6" s="5"/>
    </row>
    <row r="7" spans="1:40" s="2" customFormat="1" ht="15.75" thickBot="1">
      <c r="A7" s="2" t="s">
        <v>169</v>
      </c>
      <c r="B7" s="2">
        <f>'High LF - portfolio costs'!I14</f>
        <v>25</v>
      </c>
      <c r="C7" s="2" t="s">
        <v>7</v>
      </c>
      <c r="E7" s="133"/>
      <c r="F7" s="133"/>
      <c r="G7" s="201" t="s">
        <v>382</v>
      </c>
      <c r="H7" s="306"/>
      <c r="I7" s="307">
        <f>SUMPRODUCT($J$289:$CG$289,$J$19:$CG$19)</f>
        <v>-8.5002581733299021</v>
      </c>
      <c r="J7" s="308" t="s">
        <v>286</v>
      </c>
      <c r="K7" s="133"/>
      <c r="AF7" s="10"/>
      <c r="AG7" s="19"/>
      <c r="AH7" s="20"/>
      <c r="AM7" s="15"/>
    </row>
    <row r="8" spans="1:40" s="2" customFormat="1" ht="15">
      <c r="A8" s="2" t="s">
        <v>318</v>
      </c>
      <c r="B8" s="2">
        <f>'High LF - portfolio costs'!I9</f>
        <v>15</v>
      </c>
      <c r="C8" s="2" t="s">
        <v>7</v>
      </c>
      <c r="E8" s="133"/>
      <c r="F8" s="133"/>
      <c r="G8" s="4"/>
      <c r="H8" s="133"/>
      <c r="I8" s="133"/>
      <c r="J8" s="133"/>
      <c r="K8" s="133"/>
      <c r="AF8" s="10"/>
      <c r="AG8" s="19"/>
      <c r="AH8" s="20"/>
      <c r="AM8" s="15"/>
    </row>
    <row r="9" spans="1:40" s="2" customFormat="1" ht="15">
      <c r="A9" s="9" t="s">
        <v>326</v>
      </c>
      <c r="B9" s="9">
        <f>'High LF - portfolio costs'!I12</f>
        <v>25</v>
      </c>
      <c r="C9" s="2" t="s">
        <v>7</v>
      </c>
      <c r="E9" s="133"/>
      <c r="F9" s="133"/>
      <c r="H9" s="133"/>
      <c r="I9" s="289"/>
      <c r="J9" s="133"/>
      <c r="K9" s="133"/>
      <c r="AF9" s="10"/>
      <c r="AG9" s="19"/>
      <c r="AH9" s="20"/>
      <c r="AM9" s="15"/>
    </row>
    <row r="10" spans="1:40" s="2" customFormat="1" ht="15">
      <c r="B10" s="21" t="s">
        <v>8</v>
      </c>
      <c r="C10" s="7" t="s">
        <v>9</v>
      </c>
      <c r="E10" s="133"/>
      <c r="F10" s="133"/>
      <c r="K10" s="133"/>
      <c r="AL10" s="13"/>
      <c r="AM10" s="15"/>
    </row>
    <row r="11" spans="1:40" s="2" customFormat="1" ht="15">
      <c r="A11" s="2" t="s">
        <v>10</v>
      </c>
      <c r="B11" s="22">
        <f>'Input and Output'!E8</f>
        <v>3.4299999999999997E-2</v>
      </c>
      <c r="C11" s="8">
        <f>'Input and Output'!E7</f>
        <v>1</v>
      </c>
      <c r="I11" s="290"/>
      <c r="P11" s="9"/>
      <c r="Q11" s="10"/>
      <c r="AH11" s="13"/>
      <c r="AI11" s="15"/>
    </row>
    <row r="12" spans="1:40" s="2" customFormat="1">
      <c r="A12" s="2" t="s">
        <v>11</v>
      </c>
      <c r="B12" s="389">
        <f>'Input and Output'!E11</f>
        <v>8.7499999999999994E-2</v>
      </c>
      <c r="C12" s="8">
        <f>1-C11</f>
        <v>0</v>
      </c>
      <c r="D12" s="9"/>
      <c r="E12" s="9"/>
      <c r="F12" s="9"/>
      <c r="G12" s="9"/>
      <c r="H12" s="9"/>
      <c r="J12" s="9"/>
      <c r="K12" s="9"/>
      <c r="M12" s="9"/>
      <c r="N12" s="9"/>
      <c r="O12" s="9"/>
      <c r="P12" s="9"/>
    </row>
    <row r="13" spans="1:40" s="2" customFormat="1">
      <c r="B13" s="389"/>
      <c r="C13" s="8"/>
      <c r="D13" s="9"/>
      <c r="E13" s="9"/>
      <c r="F13" s="9"/>
      <c r="H13" s="9"/>
      <c r="I13" s="38"/>
      <c r="J13" s="9"/>
      <c r="K13" s="9"/>
      <c r="M13" s="9"/>
      <c r="N13" s="9"/>
      <c r="O13" s="9"/>
      <c r="P13" s="9"/>
    </row>
    <row r="14" spans="1:40" s="2" customFormat="1" ht="15">
      <c r="A14" s="138" t="s">
        <v>343</v>
      </c>
      <c r="B14" s="45">
        <f>'Input and Output'!E12</f>
        <v>1800</v>
      </c>
      <c r="C14" s="8" t="s">
        <v>286</v>
      </c>
      <c r="D14" s="9"/>
      <c r="E14" s="9"/>
      <c r="F14" s="9"/>
      <c r="H14" s="9"/>
      <c r="I14" s="16"/>
      <c r="J14" s="9"/>
      <c r="K14" s="9"/>
      <c r="M14" s="9"/>
      <c r="N14" s="9"/>
      <c r="O14" s="9"/>
      <c r="P14" s="9"/>
    </row>
    <row r="15" spans="1:40" s="2" customFormat="1" ht="15">
      <c r="A15" s="138" t="s">
        <v>344</v>
      </c>
      <c r="B15" s="2">
        <f>'Input and Output'!E13</f>
        <v>30</v>
      </c>
      <c r="C15" s="52" t="s">
        <v>345</v>
      </c>
      <c r="D15" s="9"/>
      <c r="E15" s="9"/>
      <c r="F15" s="9"/>
      <c r="H15" s="9"/>
      <c r="I15" s="290"/>
      <c r="J15" s="9"/>
      <c r="K15" s="9"/>
      <c r="M15" s="9"/>
      <c r="N15" s="9"/>
      <c r="O15" s="9"/>
      <c r="P15" s="9"/>
    </row>
    <row r="16" spans="1:40" s="2" customFormat="1">
      <c r="A16" s="407"/>
      <c r="C16" s="5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15" s="2" customFormat="1">
      <c r="A17" s="9" t="s">
        <v>89</v>
      </c>
      <c r="B17" s="9"/>
      <c r="C17" s="9"/>
      <c r="D17" s="9"/>
      <c r="E17" s="9"/>
      <c r="F17" s="9"/>
      <c r="G17" s="9"/>
      <c r="H17" s="9"/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9" t="s">
        <v>17</v>
      </c>
      <c r="O17" s="9" t="s">
        <v>18</v>
      </c>
      <c r="P17" s="9" t="s">
        <v>19</v>
      </c>
      <c r="Q17" s="9" t="s">
        <v>20</v>
      </c>
      <c r="R17" s="9" t="s">
        <v>21</v>
      </c>
      <c r="S17" s="9" t="s">
        <v>22</v>
      </c>
      <c r="T17" s="9" t="s">
        <v>23</v>
      </c>
      <c r="U17" s="9" t="s">
        <v>24</v>
      </c>
      <c r="V17" s="9" t="s">
        <v>25</v>
      </c>
      <c r="W17" s="9" t="s">
        <v>26</v>
      </c>
      <c r="X17" s="9" t="s">
        <v>27</v>
      </c>
      <c r="Y17" s="9" t="s">
        <v>28</v>
      </c>
      <c r="Z17" s="9" t="s">
        <v>29</v>
      </c>
      <c r="AA17" s="9" t="s">
        <v>30</v>
      </c>
      <c r="AB17" s="9" t="s">
        <v>31</v>
      </c>
      <c r="AC17" s="9" t="s">
        <v>32</v>
      </c>
      <c r="AD17" s="9" t="s">
        <v>33</v>
      </c>
      <c r="AE17" s="9" t="s">
        <v>34</v>
      </c>
      <c r="AF17" s="9" t="s">
        <v>35</v>
      </c>
      <c r="AG17" s="9" t="s">
        <v>36</v>
      </c>
      <c r="AH17" s="9" t="s">
        <v>37</v>
      </c>
      <c r="AI17" s="9" t="s">
        <v>38</v>
      </c>
      <c r="AJ17" s="9" t="s">
        <v>39</v>
      </c>
      <c r="AK17" s="9" t="s">
        <v>40</v>
      </c>
      <c r="AL17" s="9" t="s">
        <v>41</v>
      </c>
      <c r="AM17" s="9" t="s">
        <v>42</v>
      </c>
      <c r="AN17" s="9" t="s">
        <v>43</v>
      </c>
      <c r="AO17" s="9" t="s">
        <v>44</v>
      </c>
      <c r="AP17" s="9" t="s">
        <v>45</v>
      </c>
      <c r="AQ17" s="9" t="s">
        <v>46</v>
      </c>
      <c r="AR17" s="9" t="s">
        <v>47</v>
      </c>
      <c r="AS17" s="9" t="s">
        <v>48</v>
      </c>
      <c r="AT17" s="9" t="s">
        <v>49</v>
      </c>
      <c r="AU17" s="9" t="s">
        <v>50</v>
      </c>
      <c r="AV17" s="9" t="s">
        <v>51</v>
      </c>
      <c r="AW17" s="9" t="s">
        <v>52</v>
      </c>
      <c r="AX17" s="9" t="s">
        <v>53</v>
      </c>
      <c r="AY17" s="9" t="s">
        <v>54</v>
      </c>
      <c r="AZ17" s="9" t="s">
        <v>55</v>
      </c>
      <c r="BA17" s="9" t="s">
        <v>56</v>
      </c>
      <c r="BB17" s="9" t="s">
        <v>57</v>
      </c>
      <c r="BC17" s="9" t="s">
        <v>58</v>
      </c>
      <c r="BD17" s="9" t="s">
        <v>59</v>
      </c>
      <c r="BE17" s="9" t="s">
        <v>60</v>
      </c>
      <c r="BF17" s="9" t="s">
        <v>61</v>
      </c>
      <c r="BG17" s="9" t="s">
        <v>62</v>
      </c>
      <c r="BH17" s="9" t="s">
        <v>63</v>
      </c>
      <c r="BI17" s="9" t="s">
        <v>64</v>
      </c>
      <c r="BJ17" s="9" t="s">
        <v>65</v>
      </c>
      <c r="BK17" s="9" t="s">
        <v>66</v>
      </c>
      <c r="BL17" s="9" t="s">
        <v>67</v>
      </c>
      <c r="BM17" s="9" t="s">
        <v>68</v>
      </c>
      <c r="BN17" s="9" t="s">
        <v>69</v>
      </c>
      <c r="BO17" s="9" t="s">
        <v>70</v>
      </c>
      <c r="BP17" s="9" t="s">
        <v>71</v>
      </c>
      <c r="BQ17" s="9" t="s">
        <v>72</v>
      </c>
      <c r="BR17" s="9" t="s">
        <v>73</v>
      </c>
      <c r="BS17" s="9" t="s">
        <v>74</v>
      </c>
      <c r="BT17" s="9" t="s">
        <v>75</v>
      </c>
      <c r="BU17" s="9" t="s">
        <v>76</v>
      </c>
      <c r="BV17" s="9" t="s">
        <v>77</v>
      </c>
      <c r="BW17" s="9" t="s">
        <v>78</v>
      </c>
      <c r="BX17" s="9" t="s">
        <v>79</v>
      </c>
      <c r="BY17" s="9" t="s">
        <v>80</v>
      </c>
      <c r="BZ17" s="9" t="s">
        <v>81</v>
      </c>
      <c r="CA17" s="9" t="s">
        <v>82</v>
      </c>
      <c r="CB17" s="9" t="s">
        <v>83</v>
      </c>
      <c r="CC17" s="9" t="s">
        <v>84</v>
      </c>
      <c r="CD17" s="9" t="s">
        <v>85</v>
      </c>
      <c r="CE17" s="9" t="s">
        <v>86</v>
      </c>
      <c r="CF17" s="9" t="s">
        <v>87</v>
      </c>
      <c r="CG17" s="9" t="s">
        <v>88</v>
      </c>
    </row>
    <row r="18" spans="1:115" s="2" customFormat="1">
      <c r="A18" s="9" t="s">
        <v>90</v>
      </c>
      <c r="I18" s="2">
        <v>0</v>
      </c>
      <c r="J18" s="2">
        <f t="shared" ref="J18:BP18" si="0">+I18+1</f>
        <v>1</v>
      </c>
      <c r="K18" s="2">
        <f t="shared" si="0"/>
        <v>2</v>
      </c>
      <c r="L18" s="2">
        <f t="shared" si="0"/>
        <v>3</v>
      </c>
      <c r="M18" s="2">
        <f t="shared" si="0"/>
        <v>4</v>
      </c>
      <c r="N18" s="2">
        <f t="shared" si="0"/>
        <v>5</v>
      </c>
      <c r="O18" s="2">
        <f t="shared" si="0"/>
        <v>6</v>
      </c>
      <c r="P18" s="2">
        <f t="shared" si="0"/>
        <v>7</v>
      </c>
      <c r="Q18" s="2">
        <f t="shared" si="0"/>
        <v>8</v>
      </c>
      <c r="R18" s="2">
        <f t="shared" si="0"/>
        <v>9</v>
      </c>
      <c r="S18" s="2">
        <f t="shared" si="0"/>
        <v>10</v>
      </c>
      <c r="T18" s="2">
        <f t="shared" si="0"/>
        <v>11</v>
      </c>
      <c r="U18" s="2">
        <f t="shared" si="0"/>
        <v>12</v>
      </c>
      <c r="V18" s="2">
        <f t="shared" si="0"/>
        <v>13</v>
      </c>
      <c r="W18" s="2">
        <f t="shared" si="0"/>
        <v>14</v>
      </c>
      <c r="X18" s="2">
        <f t="shared" si="0"/>
        <v>15</v>
      </c>
      <c r="Y18" s="2">
        <f t="shared" si="0"/>
        <v>16</v>
      </c>
      <c r="Z18" s="2">
        <f t="shared" si="0"/>
        <v>17</v>
      </c>
      <c r="AA18" s="2">
        <f t="shared" si="0"/>
        <v>18</v>
      </c>
      <c r="AB18" s="2">
        <f t="shared" si="0"/>
        <v>19</v>
      </c>
      <c r="AC18" s="2">
        <f t="shared" si="0"/>
        <v>20</v>
      </c>
      <c r="AD18" s="2">
        <f t="shared" si="0"/>
        <v>21</v>
      </c>
      <c r="AE18" s="2">
        <f t="shared" si="0"/>
        <v>22</v>
      </c>
      <c r="AF18" s="2">
        <f t="shared" si="0"/>
        <v>23</v>
      </c>
      <c r="AG18" s="2">
        <f t="shared" si="0"/>
        <v>24</v>
      </c>
      <c r="AH18" s="2">
        <f t="shared" si="0"/>
        <v>25</v>
      </c>
      <c r="AI18" s="2">
        <f t="shared" si="0"/>
        <v>26</v>
      </c>
      <c r="AJ18" s="2">
        <f t="shared" si="0"/>
        <v>27</v>
      </c>
      <c r="AK18" s="2">
        <f t="shared" si="0"/>
        <v>28</v>
      </c>
      <c r="AL18" s="2">
        <f t="shared" si="0"/>
        <v>29</v>
      </c>
      <c r="AM18" s="2">
        <f t="shared" si="0"/>
        <v>30</v>
      </c>
      <c r="AN18" s="2">
        <f t="shared" si="0"/>
        <v>31</v>
      </c>
      <c r="AO18" s="2">
        <f t="shared" si="0"/>
        <v>32</v>
      </c>
      <c r="AP18" s="2">
        <f t="shared" si="0"/>
        <v>33</v>
      </c>
      <c r="AQ18" s="2">
        <f t="shared" si="0"/>
        <v>34</v>
      </c>
      <c r="AR18" s="2">
        <f t="shared" si="0"/>
        <v>35</v>
      </c>
      <c r="AS18" s="2">
        <f t="shared" si="0"/>
        <v>36</v>
      </c>
      <c r="AT18" s="2">
        <f t="shared" si="0"/>
        <v>37</v>
      </c>
      <c r="AU18" s="2">
        <f t="shared" si="0"/>
        <v>38</v>
      </c>
      <c r="AV18" s="2">
        <f t="shared" si="0"/>
        <v>39</v>
      </c>
      <c r="AW18" s="2">
        <f t="shared" si="0"/>
        <v>40</v>
      </c>
      <c r="AX18" s="2">
        <f t="shared" si="0"/>
        <v>41</v>
      </c>
      <c r="AY18" s="2">
        <f t="shared" si="0"/>
        <v>42</v>
      </c>
      <c r="AZ18" s="2">
        <f t="shared" si="0"/>
        <v>43</v>
      </c>
      <c r="BA18" s="2">
        <f t="shared" si="0"/>
        <v>44</v>
      </c>
      <c r="BB18" s="2">
        <f t="shared" si="0"/>
        <v>45</v>
      </c>
      <c r="BC18" s="2">
        <f t="shared" si="0"/>
        <v>46</v>
      </c>
      <c r="BD18" s="2">
        <f t="shared" si="0"/>
        <v>47</v>
      </c>
      <c r="BE18" s="2">
        <f t="shared" si="0"/>
        <v>48</v>
      </c>
      <c r="BF18" s="2">
        <f t="shared" si="0"/>
        <v>49</v>
      </c>
      <c r="BG18" s="2">
        <f t="shared" si="0"/>
        <v>50</v>
      </c>
      <c r="BH18" s="2">
        <f t="shared" si="0"/>
        <v>51</v>
      </c>
      <c r="BI18" s="2">
        <f t="shared" si="0"/>
        <v>52</v>
      </c>
      <c r="BJ18" s="2">
        <f t="shared" si="0"/>
        <v>53</v>
      </c>
      <c r="BK18" s="2">
        <f t="shared" si="0"/>
        <v>54</v>
      </c>
      <c r="BL18" s="2">
        <f t="shared" si="0"/>
        <v>55</v>
      </c>
      <c r="BM18" s="2">
        <f t="shared" si="0"/>
        <v>56</v>
      </c>
      <c r="BN18" s="2">
        <f t="shared" si="0"/>
        <v>57</v>
      </c>
      <c r="BO18" s="2">
        <f t="shared" si="0"/>
        <v>58</v>
      </c>
      <c r="BP18" s="2">
        <f t="shared" si="0"/>
        <v>59</v>
      </c>
      <c r="BQ18" s="2">
        <f t="shared" ref="BQ18:CC18" si="1">+BP18+1</f>
        <v>60</v>
      </c>
      <c r="BR18" s="2">
        <f t="shared" si="1"/>
        <v>61</v>
      </c>
      <c r="BS18" s="2">
        <f t="shared" si="1"/>
        <v>62</v>
      </c>
      <c r="BT18" s="2">
        <f t="shared" si="1"/>
        <v>63</v>
      </c>
      <c r="BU18" s="2">
        <f t="shared" si="1"/>
        <v>64</v>
      </c>
      <c r="BV18" s="2">
        <f t="shared" si="1"/>
        <v>65</v>
      </c>
      <c r="BW18" s="2">
        <f t="shared" si="1"/>
        <v>66</v>
      </c>
      <c r="BX18" s="2">
        <f t="shared" si="1"/>
        <v>67</v>
      </c>
      <c r="BY18" s="2">
        <f t="shared" si="1"/>
        <v>68</v>
      </c>
      <c r="BZ18" s="2">
        <f t="shared" si="1"/>
        <v>69</v>
      </c>
      <c r="CA18" s="2">
        <f t="shared" si="1"/>
        <v>70</v>
      </c>
      <c r="CB18" s="2">
        <f t="shared" si="1"/>
        <v>71</v>
      </c>
      <c r="CC18" s="2">
        <f t="shared" si="1"/>
        <v>72</v>
      </c>
      <c r="CD18" s="2">
        <f t="shared" ref="CD18:CG18" si="2">+CC18+1</f>
        <v>73</v>
      </c>
      <c r="CE18" s="2">
        <f t="shared" si="2"/>
        <v>74</v>
      </c>
      <c r="CF18" s="2">
        <f t="shared" si="2"/>
        <v>75</v>
      </c>
      <c r="CG18" s="2">
        <f t="shared" si="2"/>
        <v>76</v>
      </c>
    </row>
    <row r="19" spans="1:115" s="2" customFormat="1" ht="15">
      <c r="A19" s="9" t="s">
        <v>91</v>
      </c>
      <c r="C19" s="12"/>
      <c r="D19" s="12"/>
      <c r="E19" s="12"/>
      <c r="F19" s="12"/>
      <c r="G19" s="12"/>
      <c r="H19" s="12"/>
      <c r="I19" s="12">
        <v>1</v>
      </c>
      <c r="J19" s="12">
        <f t="shared" ref="J19:BO19" si="3">1/(1+$B$5)^J18</f>
        <v>0.94339622641509424</v>
      </c>
      <c r="K19" s="12">
        <f t="shared" si="3"/>
        <v>0.88999644001423983</v>
      </c>
      <c r="L19" s="12">
        <f t="shared" si="3"/>
        <v>0.8396192830323016</v>
      </c>
      <c r="M19" s="12">
        <f t="shared" si="3"/>
        <v>0.79209366323802044</v>
      </c>
      <c r="N19" s="12">
        <f t="shared" si="3"/>
        <v>0.74725817286605689</v>
      </c>
      <c r="O19" s="12">
        <f t="shared" si="3"/>
        <v>0.70496054043967626</v>
      </c>
      <c r="P19" s="12">
        <f t="shared" si="3"/>
        <v>0.66505711362233599</v>
      </c>
      <c r="Q19" s="12">
        <f t="shared" si="3"/>
        <v>0.62741237134182648</v>
      </c>
      <c r="R19" s="12">
        <f t="shared" si="3"/>
        <v>0.59189846353002495</v>
      </c>
      <c r="S19" s="12">
        <f t="shared" si="3"/>
        <v>0.55839477691511785</v>
      </c>
      <c r="T19" s="12">
        <f t="shared" si="3"/>
        <v>0.52678752539162055</v>
      </c>
      <c r="U19" s="12">
        <f t="shared" si="3"/>
        <v>0.4969693635770005</v>
      </c>
      <c r="V19" s="12">
        <f t="shared" si="3"/>
        <v>0.46883902224245327</v>
      </c>
      <c r="W19" s="12">
        <f t="shared" si="3"/>
        <v>0.44230096437967292</v>
      </c>
      <c r="X19" s="12">
        <f t="shared" si="3"/>
        <v>0.41726506073554037</v>
      </c>
      <c r="Y19" s="12">
        <f t="shared" si="3"/>
        <v>0.39364628371277405</v>
      </c>
      <c r="Z19" s="12">
        <f t="shared" si="3"/>
        <v>0.37136441859695657</v>
      </c>
      <c r="AA19" s="12">
        <f t="shared" si="3"/>
        <v>0.35034379112920433</v>
      </c>
      <c r="AB19" s="12">
        <f t="shared" si="3"/>
        <v>0.3305130104992493</v>
      </c>
      <c r="AC19" s="12">
        <f t="shared" si="3"/>
        <v>0.31180472688608429</v>
      </c>
      <c r="AD19" s="12">
        <f t="shared" si="3"/>
        <v>0.29415540272272095</v>
      </c>
      <c r="AE19" s="12">
        <f t="shared" si="3"/>
        <v>0.27750509690822728</v>
      </c>
      <c r="AF19" s="12">
        <f t="shared" si="3"/>
        <v>0.26179726123417668</v>
      </c>
      <c r="AG19" s="12">
        <f t="shared" si="3"/>
        <v>0.24697854833412897</v>
      </c>
      <c r="AH19" s="12">
        <f t="shared" si="3"/>
        <v>0.23299863050389524</v>
      </c>
      <c r="AI19" s="12">
        <f t="shared" si="3"/>
        <v>0.21981002877725966</v>
      </c>
      <c r="AJ19" s="12">
        <f t="shared" si="3"/>
        <v>0.20736795167666003</v>
      </c>
      <c r="AK19" s="12">
        <f t="shared" si="3"/>
        <v>0.1956301430911887</v>
      </c>
      <c r="AL19" s="12">
        <f t="shared" si="3"/>
        <v>0.18455673876527234</v>
      </c>
      <c r="AM19" s="12">
        <f t="shared" si="3"/>
        <v>0.17411013091063426</v>
      </c>
      <c r="AN19" s="12">
        <f t="shared" si="3"/>
        <v>0.16425484048173042</v>
      </c>
      <c r="AO19" s="12">
        <f t="shared" si="3"/>
        <v>0.15495739668087777</v>
      </c>
      <c r="AP19" s="12">
        <f t="shared" si="3"/>
        <v>0.14618622328384695</v>
      </c>
      <c r="AQ19" s="12">
        <f t="shared" si="3"/>
        <v>0.1379115313998556</v>
      </c>
      <c r="AR19" s="12">
        <f t="shared" si="3"/>
        <v>0.13010521830175056</v>
      </c>
      <c r="AS19" s="12">
        <f t="shared" si="3"/>
        <v>0.12274077198278353</v>
      </c>
      <c r="AT19" s="12">
        <f t="shared" si="3"/>
        <v>0.11579318111583352</v>
      </c>
      <c r="AU19" s="12">
        <f t="shared" si="3"/>
        <v>0.10923885010927689</v>
      </c>
      <c r="AV19" s="12">
        <f t="shared" si="3"/>
        <v>0.10305551897101592</v>
      </c>
      <c r="AW19" s="12">
        <f t="shared" si="3"/>
        <v>9.7222187708505589E-2</v>
      </c>
      <c r="AX19" s="12">
        <f t="shared" si="3"/>
        <v>9.171904500802415E-2</v>
      </c>
      <c r="AY19" s="12">
        <f t="shared" si="3"/>
        <v>8.6527400950966171E-2</v>
      </c>
      <c r="AZ19" s="12">
        <f t="shared" si="3"/>
        <v>8.162962353864732E-2</v>
      </c>
      <c r="BA19" s="12">
        <f t="shared" si="3"/>
        <v>7.7009078810044637E-2</v>
      </c>
      <c r="BB19" s="12">
        <f t="shared" si="3"/>
        <v>7.2650074349098717E-2</v>
      </c>
      <c r="BC19" s="12">
        <f t="shared" si="3"/>
        <v>6.8537805989715761E-2</v>
      </c>
      <c r="BD19" s="12">
        <f t="shared" si="3"/>
        <v>6.465830753746768E-2</v>
      </c>
      <c r="BE19" s="12">
        <f t="shared" si="3"/>
        <v>6.0998403337233678E-2</v>
      </c>
      <c r="BF19" s="12">
        <f t="shared" si="3"/>
        <v>5.7545663525692139E-2</v>
      </c>
      <c r="BG19" s="12">
        <f t="shared" si="3"/>
        <v>5.4288361816690701E-2</v>
      </c>
      <c r="BH19" s="12">
        <f t="shared" si="3"/>
        <v>5.12154356761233E-2</v>
      </c>
      <c r="BI19" s="12">
        <f t="shared" si="3"/>
        <v>4.8316448751059712E-2</v>
      </c>
      <c r="BJ19" s="12">
        <f t="shared" si="3"/>
        <v>4.5581555425528025E-2</v>
      </c>
      <c r="BK19" s="12">
        <f t="shared" si="3"/>
        <v>4.3001467382573606E-2</v>
      </c>
      <c r="BL19" s="12">
        <f t="shared" si="3"/>
        <v>4.0567422059031695E-2</v>
      </c>
      <c r="BM19" s="12">
        <f t="shared" si="3"/>
        <v>3.827115288587897E-2</v>
      </c>
      <c r="BN19" s="12">
        <f t="shared" si="3"/>
        <v>3.6104861213093364E-2</v>
      </c>
      <c r="BO19" s="12">
        <f t="shared" si="3"/>
        <v>3.406118982367299E-2</v>
      </c>
      <c r="BP19" s="12">
        <f t="shared" ref="BP19:CG19" si="4">1/(1+$B$5)^BP18</f>
        <v>3.21331979468613E-2</v>
      </c>
      <c r="BQ19" s="12">
        <f t="shared" si="4"/>
        <v>3.0314337685718208E-2</v>
      </c>
      <c r="BR19" s="12">
        <f t="shared" si="4"/>
        <v>2.8598431778979437E-2</v>
      </c>
      <c r="BS19" s="12">
        <f t="shared" si="4"/>
        <v>2.6979652621678712E-2</v>
      </c>
      <c r="BT19" s="12">
        <f t="shared" si="4"/>
        <v>2.5452502473281798E-2</v>
      </c>
      <c r="BU19" s="12">
        <f t="shared" si="4"/>
        <v>2.4011794786114912E-2</v>
      </c>
      <c r="BV19" s="12">
        <f t="shared" si="4"/>
        <v>2.2652636590674444E-2</v>
      </c>
      <c r="BW19" s="12">
        <f t="shared" si="4"/>
        <v>2.1370411877994759E-2</v>
      </c>
      <c r="BX19" s="12">
        <f t="shared" si="4"/>
        <v>2.0160765922636562E-2</v>
      </c>
      <c r="BY19" s="12">
        <f t="shared" si="4"/>
        <v>1.9019590493053358E-2</v>
      </c>
      <c r="BZ19" s="12">
        <f t="shared" si="4"/>
        <v>1.7943009899106941E-2</v>
      </c>
      <c r="CA19" s="12">
        <f t="shared" si="4"/>
        <v>1.692736782934617E-2</v>
      </c>
      <c r="CB19" s="12">
        <f t="shared" si="4"/>
        <v>1.5969214933345442E-2</v>
      </c>
      <c r="CC19" s="12">
        <f t="shared" si="4"/>
        <v>1.5065297106929661E-2</v>
      </c>
      <c r="CD19" s="12">
        <f t="shared" si="4"/>
        <v>1.4212544440499682E-2</v>
      </c>
      <c r="CE19" s="12">
        <f t="shared" si="4"/>
        <v>1.3408060792924227E-2</v>
      </c>
      <c r="CF19" s="12">
        <f t="shared" si="4"/>
        <v>1.2649113955588891E-2</v>
      </c>
      <c r="CG19" s="12">
        <f t="shared" si="4"/>
        <v>1.1933126373197067E-2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</row>
    <row r="20" spans="1:115" s="2" customFormat="1" ht="15">
      <c r="A20" s="9" t="s">
        <v>92</v>
      </c>
      <c r="C20" s="12"/>
      <c r="D20" s="12"/>
      <c r="E20" s="12"/>
      <c r="F20" s="12"/>
      <c r="G20" s="12"/>
      <c r="H20" s="12"/>
      <c r="I20" s="12">
        <v>1</v>
      </c>
      <c r="J20" s="12">
        <f t="shared" ref="J20:BO20" si="5">1/(1+$C$5)^J18</f>
        <v>0.96226415094339612</v>
      </c>
      <c r="K20" s="12">
        <f t="shared" si="5"/>
        <v>0.92595229619081498</v>
      </c>
      <c r="L20" s="12">
        <f t="shared" si="5"/>
        <v>0.89101070010814276</v>
      </c>
      <c r="M20" s="12">
        <f t="shared" si="5"/>
        <v>0.85738765482104295</v>
      </c>
      <c r="N20" s="12">
        <f t="shared" si="5"/>
        <v>0.82503340369572042</v>
      </c>
      <c r="O20" s="12">
        <f t="shared" si="5"/>
        <v>0.79390006770720267</v>
      </c>
      <c r="P20" s="12">
        <f t="shared" si="5"/>
        <v>0.76394157458617606</v>
      </c>
      <c r="Q20" s="12">
        <f t="shared" si="5"/>
        <v>0.73511359063952786</v>
      </c>
      <c r="R20" s="12">
        <f t="shared" si="5"/>
        <v>0.70737345514369665</v>
      </c>
      <c r="S20" s="12">
        <f t="shared" si="5"/>
        <v>0.68068011721374566</v>
      </c>
      <c r="T20" s="12">
        <f t="shared" si="5"/>
        <v>0.65499407505473639</v>
      </c>
      <c r="U20" s="12">
        <f t="shared" si="5"/>
        <v>0.63027731750550098</v>
      </c>
      <c r="V20" s="12">
        <f t="shared" si="5"/>
        <v>0.60649326778831214</v>
      </c>
      <c r="W20" s="12">
        <f t="shared" si="5"/>
        <v>0.58360672938120595</v>
      </c>
      <c r="X20" s="12">
        <f t="shared" si="5"/>
        <v>0.56158383393285849</v>
      </c>
      <c r="Y20" s="12">
        <f t="shared" si="5"/>
        <v>0.54039199114293934</v>
      </c>
      <c r="Z20" s="12">
        <f t="shared" si="5"/>
        <v>0.5199998405337718</v>
      </c>
      <c r="AA20" s="12">
        <f t="shared" si="5"/>
        <v>0.50037720504193128</v>
      </c>
      <c r="AB20" s="12">
        <f t="shared" si="5"/>
        <v>0.48149504636110363</v>
      </c>
      <c r="AC20" s="12">
        <f t="shared" si="5"/>
        <v>0.4633254219701185</v>
      </c>
      <c r="AD20" s="12">
        <f t="shared" si="5"/>
        <v>0.4458414437825669</v>
      </c>
      <c r="AE20" s="12">
        <f t="shared" si="5"/>
        <v>0.42901723835680955</v>
      </c>
      <c r="AF20" s="12">
        <f t="shared" si="5"/>
        <v>0.41282790860749596</v>
      </c>
      <c r="AG20" s="12">
        <f t="shared" si="5"/>
        <v>0.39724949696193002</v>
      </c>
      <c r="AH20" s="12">
        <f t="shared" si="5"/>
        <v>0.3822589499067629</v>
      </c>
      <c r="AI20" s="12">
        <f t="shared" si="5"/>
        <v>0.36783408387254529</v>
      </c>
      <c r="AJ20" s="12">
        <f t="shared" si="5"/>
        <v>0.35395355240565679</v>
      </c>
      <c r="AK20" s="12">
        <f t="shared" si="5"/>
        <v>0.34059681457902824</v>
      </c>
      <c r="AL20" s="12">
        <f t="shared" si="5"/>
        <v>0.32774410459491393</v>
      </c>
      <c r="AM20" s="12">
        <f t="shared" si="5"/>
        <v>0.31537640253472843</v>
      </c>
      <c r="AN20" s="12">
        <f t="shared" si="5"/>
        <v>0.30347540621266322</v>
      </c>
      <c r="AO20" s="12">
        <f t="shared" si="5"/>
        <v>0.29202350409143057</v>
      </c>
      <c r="AP20" s="12">
        <f t="shared" si="5"/>
        <v>0.28100374922005583</v>
      </c>
      <c r="AQ20" s="12">
        <f t="shared" si="5"/>
        <v>0.27039983415514801</v>
      </c>
      <c r="AR20" s="12">
        <f t="shared" si="5"/>
        <v>0.26019606682853863</v>
      </c>
      <c r="AS20" s="12">
        <f t="shared" si="5"/>
        <v>0.25037734732557493</v>
      </c>
      <c r="AT20" s="12">
        <f t="shared" si="5"/>
        <v>0.2409291455397041</v>
      </c>
      <c r="AU20" s="12">
        <f t="shared" si="5"/>
        <v>0.23183747967028132</v>
      </c>
      <c r="AV20" s="12">
        <f t="shared" si="5"/>
        <v>0.22308889553178013</v>
      </c>
      <c r="AW20" s="12">
        <f t="shared" si="5"/>
        <v>0.2146704466437884</v>
      </c>
      <c r="AX20" s="12">
        <f t="shared" si="5"/>
        <v>0.20656967507232465</v>
      </c>
      <c r="AY20" s="12">
        <f t="shared" si="5"/>
        <v>0.1987745929941237</v>
      </c>
      <c r="AZ20" s="12">
        <f t="shared" si="5"/>
        <v>0.19127366495660958</v>
      </c>
      <c r="BA20" s="12">
        <f t="shared" si="5"/>
        <v>0.18405579080730355</v>
      </c>
      <c r="BB20" s="12">
        <f t="shared" si="5"/>
        <v>0.1771102892674053</v>
      </c>
      <c r="BC20" s="12">
        <f t="shared" si="5"/>
        <v>0.17042688212523902</v>
      </c>
      <c r="BD20" s="12">
        <f t="shared" si="5"/>
        <v>0.1639956790261734</v>
      </c>
      <c r="BE20" s="12">
        <f t="shared" si="5"/>
        <v>0.15780716283650648</v>
      </c>
      <c r="BF20" s="12">
        <f t="shared" si="5"/>
        <v>0.15185217555965716</v>
      </c>
      <c r="BG20" s="12">
        <f t="shared" si="5"/>
        <v>0.14612190478382101</v>
      </c>
      <c r="BH20" s="12">
        <f t="shared" si="5"/>
        <v>0.1406078706410353</v>
      </c>
      <c r="BI20" s="12">
        <f t="shared" si="5"/>
        <v>0.13530191325835469</v>
      </c>
      <c r="BJ20" s="12">
        <f t="shared" si="5"/>
        <v>0.13019618068256775</v>
      </c>
      <c r="BK20" s="12">
        <f t="shared" si="5"/>
        <v>0.12528311726058403</v>
      </c>
      <c r="BL20" s="12">
        <f t="shared" si="5"/>
        <v>0.12055545245829782</v>
      </c>
      <c r="BM20" s="12">
        <f t="shared" si="5"/>
        <v>0.11600619010138091</v>
      </c>
      <c r="BN20" s="12">
        <f t="shared" si="5"/>
        <v>0.11162859802208352</v>
      </c>
      <c r="BO20" s="12">
        <f t="shared" si="5"/>
        <v>0.10741619809672186</v>
      </c>
      <c r="BP20" s="12">
        <f t="shared" ref="BP20:CG20" si="6">1/(1+$C$5)^BP18</f>
        <v>0.1033627566591097</v>
      </c>
      <c r="BQ20" s="12">
        <f t="shared" si="6"/>
        <v>9.9462275275747081E-2</v>
      </c>
      <c r="BR20" s="12">
        <f t="shared" si="6"/>
        <v>9.5708981869115098E-2</v>
      </c>
      <c r="BS20" s="12">
        <f t="shared" si="6"/>
        <v>9.2097322175940924E-2</v>
      </c>
      <c r="BT20" s="12">
        <f t="shared" si="6"/>
        <v>8.8621951527792217E-2</v>
      </c>
      <c r="BU20" s="12">
        <f t="shared" si="6"/>
        <v>8.5277726941837773E-2</v>
      </c>
      <c r="BV20" s="12">
        <f t="shared" si="6"/>
        <v>8.2059699510070305E-2</v>
      </c>
      <c r="BW20" s="12">
        <f t="shared" si="6"/>
        <v>7.8963107075728012E-2</v>
      </c>
      <c r="BX20" s="12">
        <f t="shared" si="6"/>
        <v>7.5983367186077899E-2</v>
      </c>
      <c r="BY20" s="12">
        <f t="shared" si="6"/>
        <v>7.3116070311131556E-2</v>
      </c>
      <c r="BZ20" s="12">
        <f t="shared" si="6"/>
        <v>7.0356973318258659E-2</v>
      </c>
      <c r="CA20" s="12">
        <f t="shared" si="6"/>
        <v>6.7701993193041349E-2</v>
      </c>
      <c r="CB20" s="12">
        <f t="shared" si="6"/>
        <v>6.514720099707752E-2</v>
      </c>
      <c r="CC20" s="12">
        <f t="shared" si="6"/>
        <v>6.2688816053791563E-2</v>
      </c>
      <c r="CD20" s="12">
        <f t="shared" si="6"/>
        <v>6.0323200353648493E-2</v>
      </c>
      <c r="CE20" s="12">
        <f t="shared" si="6"/>
        <v>5.8046853170491935E-2</v>
      </c>
      <c r="CF20" s="12">
        <f t="shared" si="6"/>
        <v>5.5856405881039406E-2</v>
      </c>
      <c r="CG20" s="12">
        <f t="shared" si="6"/>
        <v>5.3748616979868095E-2</v>
      </c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</row>
    <row r="21" spans="1:115" s="2" customFormat="1" ht="15">
      <c r="A21" s="9" t="s">
        <v>254</v>
      </c>
      <c r="C21" s="12"/>
      <c r="D21" s="12"/>
      <c r="E21" s="12"/>
      <c r="F21" s="12"/>
      <c r="G21" s="12"/>
      <c r="H21" s="12"/>
      <c r="I21" s="12">
        <v>1</v>
      </c>
      <c r="J21" s="12">
        <f>(1+$B$6)^J18</f>
        <v>1.02</v>
      </c>
      <c r="K21" s="12">
        <f t="shared" ref="K21:BV21" si="7">(1+$B$6)^K18</f>
        <v>1.0404</v>
      </c>
      <c r="L21" s="12">
        <f t="shared" si="7"/>
        <v>1.0612079999999999</v>
      </c>
      <c r="M21" s="12">
        <f t="shared" si="7"/>
        <v>1.08243216</v>
      </c>
      <c r="N21" s="12">
        <f t="shared" si="7"/>
        <v>1.1040808032</v>
      </c>
      <c r="O21" s="12">
        <f t="shared" si="7"/>
        <v>1.1261624192640001</v>
      </c>
      <c r="P21" s="12">
        <f t="shared" si="7"/>
        <v>1.1486856676492798</v>
      </c>
      <c r="Q21" s="12">
        <f t="shared" si="7"/>
        <v>1.1716593810022655</v>
      </c>
      <c r="R21" s="12">
        <f t="shared" si="7"/>
        <v>1.1950925686223108</v>
      </c>
      <c r="S21" s="12">
        <f t="shared" si="7"/>
        <v>1.2189944199947571</v>
      </c>
      <c r="T21" s="12">
        <f t="shared" si="7"/>
        <v>1.243374308394652</v>
      </c>
      <c r="U21" s="12">
        <f t="shared" si="7"/>
        <v>1.2682417945625453</v>
      </c>
      <c r="V21" s="12">
        <f t="shared" si="7"/>
        <v>1.2936066304537961</v>
      </c>
      <c r="W21" s="12">
        <f t="shared" si="7"/>
        <v>1.3194787630628722</v>
      </c>
      <c r="X21" s="12">
        <f t="shared" si="7"/>
        <v>1.3458683383241292</v>
      </c>
      <c r="Y21" s="12">
        <f t="shared" si="7"/>
        <v>1.372785705090612</v>
      </c>
      <c r="Z21" s="12">
        <f t="shared" si="7"/>
        <v>1.4002414191924244</v>
      </c>
      <c r="AA21" s="12">
        <f t="shared" si="7"/>
        <v>1.4282462475762727</v>
      </c>
      <c r="AB21" s="12">
        <f t="shared" si="7"/>
        <v>1.4568111725277981</v>
      </c>
      <c r="AC21" s="12">
        <f t="shared" si="7"/>
        <v>1.4859473959783542</v>
      </c>
      <c r="AD21" s="12">
        <f t="shared" si="7"/>
        <v>1.5156663438979212</v>
      </c>
      <c r="AE21" s="12">
        <f t="shared" si="7"/>
        <v>1.5459796707758797</v>
      </c>
      <c r="AF21" s="12">
        <f t="shared" si="7"/>
        <v>1.576899264191397</v>
      </c>
      <c r="AG21" s="12">
        <f t="shared" si="7"/>
        <v>1.608437249475225</v>
      </c>
      <c r="AH21" s="12">
        <f t="shared" si="7"/>
        <v>1.6406059944647295</v>
      </c>
      <c r="AI21" s="12">
        <f t="shared" si="7"/>
        <v>1.6734181143540243</v>
      </c>
      <c r="AJ21" s="12">
        <f t="shared" si="7"/>
        <v>1.7068864766411045</v>
      </c>
      <c r="AK21" s="12">
        <f t="shared" si="7"/>
        <v>1.7410242061739269</v>
      </c>
      <c r="AL21" s="12">
        <f t="shared" si="7"/>
        <v>1.7758446902974052</v>
      </c>
      <c r="AM21" s="12">
        <f t="shared" si="7"/>
        <v>1.8113615841033535</v>
      </c>
      <c r="AN21" s="12">
        <f t="shared" si="7"/>
        <v>1.8475888157854201</v>
      </c>
      <c r="AO21" s="12">
        <f t="shared" si="7"/>
        <v>1.8845405921011289</v>
      </c>
      <c r="AP21" s="12">
        <f t="shared" si="7"/>
        <v>1.9222314039431516</v>
      </c>
      <c r="AQ21" s="12">
        <f t="shared" si="7"/>
        <v>1.9606760320220145</v>
      </c>
      <c r="AR21" s="12">
        <f t="shared" si="7"/>
        <v>1.9998895526624547</v>
      </c>
      <c r="AS21" s="12">
        <f t="shared" si="7"/>
        <v>2.0398873437157037</v>
      </c>
      <c r="AT21" s="12">
        <f t="shared" si="7"/>
        <v>2.080685090590018</v>
      </c>
      <c r="AU21" s="12">
        <f t="shared" si="7"/>
        <v>2.1222987924018186</v>
      </c>
      <c r="AV21" s="12">
        <f t="shared" si="7"/>
        <v>2.1647447682498542</v>
      </c>
      <c r="AW21" s="12">
        <f t="shared" si="7"/>
        <v>2.2080396636148518</v>
      </c>
      <c r="AX21" s="12">
        <f t="shared" si="7"/>
        <v>2.2522004568871488</v>
      </c>
      <c r="AY21" s="12">
        <f t="shared" si="7"/>
        <v>2.2972444660248916</v>
      </c>
      <c r="AZ21" s="12">
        <f t="shared" si="7"/>
        <v>2.3431893553453893</v>
      </c>
      <c r="BA21" s="12">
        <f t="shared" si="7"/>
        <v>2.3900531424522975</v>
      </c>
      <c r="BB21" s="12">
        <f t="shared" si="7"/>
        <v>2.4378542053013432</v>
      </c>
      <c r="BC21" s="12">
        <f t="shared" si="7"/>
        <v>2.4866112894073704</v>
      </c>
      <c r="BD21" s="12">
        <f t="shared" si="7"/>
        <v>2.5363435151955169</v>
      </c>
      <c r="BE21" s="12">
        <f t="shared" si="7"/>
        <v>2.5870703854994277</v>
      </c>
      <c r="BF21" s="12">
        <f t="shared" si="7"/>
        <v>2.6388117932094164</v>
      </c>
      <c r="BG21" s="12">
        <f t="shared" si="7"/>
        <v>2.6915880290736047</v>
      </c>
      <c r="BH21" s="12">
        <f t="shared" si="7"/>
        <v>2.7454197896550765</v>
      </c>
      <c r="BI21" s="12">
        <f t="shared" si="7"/>
        <v>2.8003281854481785</v>
      </c>
      <c r="BJ21" s="12">
        <f t="shared" si="7"/>
        <v>2.8563347491571416</v>
      </c>
      <c r="BK21" s="12">
        <f t="shared" si="7"/>
        <v>2.9134614441402849</v>
      </c>
      <c r="BL21" s="12">
        <f t="shared" si="7"/>
        <v>2.9717306730230897</v>
      </c>
      <c r="BM21" s="12">
        <f t="shared" si="7"/>
        <v>3.0311652864835517</v>
      </c>
      <c r="BN21" s="12">
        <f t="shared" si="7"/>
        <v>3.0917885922132227</v>
      </c>
      <c r="BO21" s="12">
        <f t="shared" si="7"/>
        <v>3.1536243640574875</v>
      </c>
      <c r="BP21" s="12">
        <f t="shared" si="7"/>
        <v>3.2166968513386367</v>
      </c>
      <c r="BQ21" s="12">
        <f t="shared" si="7"/>
        <v>3.2810307883654102</v>
      </c>
      <c r="BR21" s="12">
        <f t="shared" si="7"/>
        <v>3.346651404132718</v>
      </c>
      <c r="BS21" s="12">
        <f t="shared" si="7"/>
        <v>3.4135844322153726</v>
      </c>
      <c r="BT21" s="12">
        <f t="shared" si="7"/>
        <v>3.4818561208596792</v>
      </c>
      <c r="BU21" s="12">
        <f t="shared" si="7"/>
        <v>3.5514932432768735</v>
      </c>
      <c r="BV21" s="12">
        <f t="shared" si="7"/>
        <v>3.6225231081424112</v>
      </c>
      <c r="BW21" s="12">
        <f t="shared" ref="BW21:CG21" si="8">(1+$B$6)^BW18</f>
        <v>3.6949735703052591</v>
      </c>
      <c r="BX21" s="12">
        <f t="shared" si="8"/>
        <v>3.7688730417113643</v>
      </c>
      <c r="BY21" s="12">
        <f t="shared" si="8"/>
        <v>3.8442505025455915</v>
      </c>
      <c r="BZ21" s="12">
        <f t="shared" si="8"/>
        <v>3.9211355125965035</v>
      </c>
      <c r="CA21" s="12">
        <f t="shared" si="8"/>
        <v>3.9995582228484339</v>
      </c>
      <c r="CB21" s="12">
        <f t="shared" si="8"/>
        <v>4.0795493873054021</v>
      </c>
      <c r="CC21" s="12">
        <f t="shared" si="8"/>
        <v>4.1611403750515104</v>
      </c>
      <c r="CD21" s="12">
        <f t="shared" si="8"/>
        <v>4.2443631825525401</v>
      </c>
      <c r="CE21" s="12">
        <f t="shared" si="8"/>
        <v>4.3292504462035915</v>
      </c>
      <c r="CF21" s="12">
        <f t="shared" si="8"/>
        <v>4.4158354551276622</v>
      </c>
      <c r="CG21" s="12">
        <f t="shared" si="8"/>
        <v>4.5041521642302165</v>
      </c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</row>
    <row r="22" spans="1:115" s="2" customFormat="1"/>
    <row r="23" spans="1:115" s="26" customFormat="1">
      <c r="A23" s="25" t="s">
        <v>93</v>
      </c>
    </row>
    <row r="24" spans="1:115" s="2" customFormat="1">
      <c r="A24" s="2" t="str">
        <f>'High LF - portfolio costs'!A20</f>
        <v>Wind - PC 10, PC 14</v>
      </c>
    </row>
    <row r="25" spans="1:115" s="2" customFormat="1">
      <c r="A25" s="9" t="s">
        <v>94</v>
      </c>
      <c r="P25" s="38">
        <f>'High LF - portfolio costs'!P$14*O$21*0</f>
        <v>0</v>
      </c>
      <c r="Q25" s="38">
        <f t="shared" ref="Q25:AN25" si="9">IF(P26&gt;0,P26,0)</f>
        <v>0</v>
      </c>
      <c r="R25" s="38">
        <f t="shared" si="9"/>
        <v>0</v>
      </c>
      <c r="S25" s="38">
        <f t="shared" si="9"/>
        <v>0</v>
      </c>
      <c r="T25" s="38">
        <f t="shared" si="9"/>
        <v>0</v>
      </c>
      <c r="U25" s="38">
        <f t="shared" si="9"/>
        <v>0</v>
      </c>
      <c r="V25" s="38">
        <f t="shared" si="9"/>
        <v>0</v>
      </c>
      <c r="W25" s="38">
        <f t="shared" si="9"/>
        <v>0</v>
      </c>
      <c r="X25" s="38">
        <f t="shared" si="9"/>
        <v>0</v>
      </c>
      <c r="Y25" s="38">
        <f t="shared" si="9"/>
        <v>0</v>
      </c>
      <c r="Z25" s="38">
        <f t="shared" si="9"/>
        <v>0</v>
      </c>
      <c r="AA25" s="38">
        <f t="shared" si="9"/>
        <v>0</v>
      </c>
      <c r="AB25" s="38">
        <f t="shared" si="9"/>
        <v>0</v>
      </c>
      <c r="AC25" s="38">
        <f t="shared" si="9"/>
        <v>0</v>
      </c>
      <c r="AD25" s="38">
        <f t="shared" si="9"/>
        <v>0</v>
      </c>
      <c r="AE25" s="38">
        <f t="shared" si="9"/>
        <v>0</v>
      </c>
      <c r="AF25" s="38">
        <f t="shared" si="9"/>
        <v>0</v>
      </c>
      <c r="AG25" s="38">
        <f t="shared" si="9"/>
        <v>0</v>
      </c>
      <c r="AH25" s="38">
        <f t="shared" si="9"/>
        <v>0</v>
      </c>
      <c r="AI25" s="38">
        <f t="shared" si="9"/>
        <v>0</v>
      </c>
      <c r="AJ25" s="38">
        <f t="shared" si="9"/>
        <v>0</v>
      </c>
      <c r="AK25" s="38">
        <f t="shared" si="9"/>
        <v>0</v>
      </c>
      <c r="AL25" s="38">
        <f t="shared" si="9"/>
        <v>0</v>
      </c>
      <c r="AM25" s="38">
        <f t="shared" si="9"/>
        <v>0</v>
      </c>
      <c r="AN25" s="38">
        <f t="shared" si="9"/>
        <v>0</v>
      </c>
      <c r="AO25" s="38">
        <f>'High LF - portfolio costs'!AO$14*AN$21</f>
        <v>0</v>
      </c>
      <c r="AP25" s="38">
        <f t="shared" ref="AP25" si="10">IF(AO26&gt;0,AO26,0)</f>
        <v>0</v>
      </c>
      <c r="AQ25" s="38">
        <f t="shared" ref="AQ25" si="11">IF(AP26&gt;0,AP26,0)</f>
        <v>0</v>
      </c>
      <c r="AR25" s="38">
        <f t="shared" ref="AR25" si="12">IF(AQ26&gt;0,AQ26,0)</f>
        <v>0</v>
      </c>
      <c r="AS25" s="38">
        <f t="shared" ref="AS25" si="13">IF(AR26&gt;0,AR26,0)</f>
        <v>0</v>
      </c>
      <c r="AT25" s="38">
        <f t="shared" ref="AT25" si="14">IF(AS26&gt;0,AS26,0)</f>
        <v>0</v>
      </c>
      <c r="AU25" s="38">
        <f t="shared" ref="AU25" si="15">IF(AT26&gt;0,AT26,0)</f>
        <v>0</v>
      </c>
      <c r="AV25" s="38">
        <f t="shared" ref="AV25" si="16">IF(AU26&gt;0,AU26,0)</f>
        <v>0</v>
      </c>
      <c r="AW25" s="38">
        <f t="shared" ref="AW25" si="17">IF(AV26&gt;0,AV26,0)</f>
        <v>0</v>
      </c>
      <c r="AX25" s="38">
        <f t="shared" ref="AX25" si="18">IF(AW26&gt;0,AW26,0)</f>
        <v>0</v>
      </c>
      <c r="AY25" s="38">
        <f t="shared" ref="AY25" si="19">IF(AX26&gt;0,AX26,0)</f>
        <v>0</v>
      </c>
      <c r="AZ25" s="38">
        <f t="shared" ref="AZ25" si="20">IF(AY26&gt;0,AY26,0)</f>
        <v>0</v>
      </c>
      <c r="BA25" s="38">
        <f t="shared" ref="BA25" si="21">IF(AZ26&gt;0,AZ26,0)</f>
        <v>0</v>
      </c>
      <c r="BB25" s="38">
        <f t="shared" ref="BB25" si="22">IF(BA26&gt;0,BA26,0)</f>
        <v>0</v>
      </c>
      <c r="BC25" s="38">
        <f t="shared" ref="BC25" si="23">IF(BB26&gt;0,BB26,0)</f>
        <v>0</v>
      </c>
      <c r="BD25" s="38">
        <f t="shared" ref="BD25" si="24">IF(BC26&gt;0,BC26,0)</f>
        <v>0</v>
      </c>
      <c r="BE25" s="38">
        <f t="shared" ref="BE25" si="25">IF(BD26&gt;0,BD26,0)</f>
        <v>0</v>
      </c>
      <c r="BF25" s="38">
        <f t="shared" ref="BF25" si="26">IF(BE26&gt;0,BE26,0)</f>
        <v>0</v>
      </c>
      <c r="BG25" s="38">
        <f t="shared" ref="BG25" si="27">IF(BF26&gt;0,BF26,0)</f>
        <v>0</v>
      </c>
      <c r="BH25" s="38">
        <f t="shared" ref="BH25" si="28">IF(BG26&gt;0,BG26,0)</f>
        <v>0</v>
      </c>
      <c r="BI25" s="38">
        <f t="shared" ref="BI25" si="29">IF(BH26&gt;0,BH26,0)</f>
        <v>0</v>
      </c>
      <c r="BJ25" s="38">
        <f t="shared" ref="BJ25" si="30">IF(BI26&gt;0,BI26,0)</f>
        <v>0</v>
      </c>
      <c r="BK25" s="38">
        <f t="shared" ref="BK25" si="31">IF(BJ26&gt;0,BJ26,0)</f>
        <v>0</v>
      </c>
      <c r="BL25" s="38">
        <f t="shared" ref="BL25" si="32">IF(BK26&gt;0,BK26,0)</f>
        <v>0</v>
      </c>
      <c r="BM25" s="38">
        <f t="shared" ref="BM25" si="33">IF(BL26&gt;0,BL26,0)</f>
        <v>0</v>
      </c>
      <c r="BN25" s="38">
        <f>'High LF - portfolio costs'!BN$14*BM$21</f>
        <v>0</v>
      </c>
      <c r="BO25" s="38">
        <f t="shared" ref="BO25" si="34">IF(BN26&gt;0,BN26,0)</f>
        <v>0</v>
      </c>
      <c r="BP25" s="38">
        <f t="shared" ref="BP25" si="35">IF(BO26&gt;0,BO26,0)</f>
        <v>0</v>
      </c>
      <c r="BQ25" s="38">
        <f t="shared" ref="BQ25" si="36">IF(BP26&gt;0,BP26,0)</f>
        <v>0</v>
      </c>
      <c r="BR25" s="38">
        <f t="shared" ref="BR25" si="37">IF(BQ26&gt;0,BQ26,0)</f>
        <v>0</v>
      </c>
      <c r="BS25" s="38">
        <f t="shared" ref="BS25" si="38">IF(BR26&gt;0,BR26,0)</f>
        <v>0</v>
      </c>
      <c r="BT25" s="38">
        <f t="shared" ref="BT25" si="39">IF(BS26&gt;0,BS26,0)</f>
        <v>0</v>
      </c>
      <c r="BU25" s="38">
        <f t="shared" ref="BU25" si="40">IF(BT26&gt;0,BT26,0)</f>
        <v>0</v>
      </c>
      <c r="BV25" s="38">
        <f t="shared" ref="BV25" si="41">IF(BU26&gt;0,BU26,0)</f>
        <v>0</v>
      </c>
      <c r="BW25" s="38">
        <f t="shared" ref="BW25" si="42">IF(BV26&gt;0,BV26,0)</f>
        <v>0</v>
      </c>
      <c r="BX25" s="38">
        <f t="shared" ref="BX25" si="43">IF(BW26&gt;0,BW26,0)</f>
        <v>0</v>
      </c>
      <c r="BY25" s="38">
        <f t="shared" ref="BY25" si="44">IF(BX26&gt;0,BX26,0)</f>
        <v>0</v>
      </c>
      <c r="BZ25" s="38">
        <f t="shared" ref="BZ25" si="45">IF(BY26&gt;0,BY26,0)</f>
        <v>0</v>
      </c>
      <c r="CA25" s="38">
        <f t="shared" ref="CA25" si="46">IF(BZ26&gt;0,BZ26,0)</f>
        <v>0</v>
      </c>
      <c r="CB25" s="38">
        <f t="shared" ref="CB25" si="47">IF(CA26&gt;0,CA26,0)</f>
        <v>0</v>
      </c>
      <c r="CC25" s="38">
        <f t="shared" ref="CC25" si="48">IF(CB26&gt;0,CB26,0)</f>
        <v>0</v>
      </c>
      <c r="CD25" s="38">
        <f t="shared" ref="CD25" si="49">IF(CC26&gt;0,CC26,0)</f>
        <v>0</v>
      </c>
      <c r="CE25" s="38">
        <f t="shared" ref="CE25" si="50">IF(CD26&gt;0,CD26,0)</f>
        <v>0</v>
      </c>
      <c r="CF25" s="38">
        <f t="shared" ref="CF25" si="51">IF(CE26&gt;0,CE26,0)</f>
        <v>0</v>
      </c>
      <c r="CG25" s="38">
        <f t="shared" ref="CG25" si="52">IF(CF26&gt;0,CF26,0)</f>
        <v>0</v>
      </c>
      <c r="CH25" s="38">
        <f t="shared" ref="CH25" si="53">IF(CG26&gt;0,CG26,0)</f>
        <v>0</v>
      </c>
      <c r="CI25" s="38">
        <f t="shared" ref="CI25" si="54">IF(CH26&gt;0,CH26,0)</f>
        <v>0</v>
      </c>
      <c r="CJ25" s="38">
        <f t="shared" ref="CJ25" si="55">IF(CI26&gt;0,CI26,0)</f>
        <v>0</v>
      </c>
      <c r="CK25" s="38">
        <f t="shared" ref="CK25" si="56">IF(CJ26&gt;0,CJ26,0)</f>
        <v>0</v>
      </c>
      <c r="CL25" s="38">
        <f t="shared" ref="CL25" si="57">IF(CK26&gt;0,CK26,0)</f>
        <v>0</v>
      </c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2" customFormat="1" ht="15">
      <c r="A26" s="9" t="s">
        <v>95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8">
        <f t="shared" ref="P26:AN26" si="58">+P25-P27</f>
        <v>0</v>
      </c>
      <c r="Q26" s="38">
        <f t="shared" si="58"/>
        <v>0</v>
      </c>
      <c r="R26" s="38">
        <f t="shared" si="58"/>
        <v>0</v>
      </c>
      <c r="S26" s="38">
        <f t="shared" si="58"/>
        <v>0</v>
      </c>
      <c r="T26" s="38">
        <f t="shared" si="58"/>
        <v>0</v>
      </c>
      <c r="U26" s="38">
        <f t="shared" si="58"/>
        <v>0</v>
      </c>
      <c r="V26" s="38">
        <f t="shared" si="58"/>
        <v>0</v>
      </c>
      <c r="W26" s="38">
        <f t="shared" si="58"/>
        <v>0</v>
      </c>
      <c r="X26" s="38">
        <f t="shared" si="58"/>
        <v>0</v>
      </c>
      <c r="Y26" s="38">
        <f t="shared" si="58"/>
        <v>0</v>
      </c>
      <c r="Z26" s="38">
        <f t="shared" si="58"/>
        <v>0</v>
      </c>
      <c r="AA26" s="38">
        <f t="shared" si="58"/>
        <v>0</v>
      </c>
      <c r="AB26" s="38">
        <f t="shared" si="58"/>
        <v>0</v>
      </c>
      <c r="AC26" s="38">
        <f t="shared" si="58"/>
        <v>0</v>
      </c>
      <c r="AD26" s="38">
        <f t="shared" si="58"/>
        <v>0</v>
      </c>
      <c r="AE26" s="38">
        <f t="shared" si="58"/>
        <v>0</v>
      </c>
      <c r="AF26" s="38">
        <f t="shared" si="58"/>
        <v>0</v>
      </c>
      <c r="AG26" s="38">
        <f t="shared" si="58"/>
        <v>0</v>
      </c>
      <c r="AH26" s="38">
        <f t="shared" si="58"/>
        <v>0</v>
      </c>
      <c r="AI26" s="38">
        <f t="shared" si="58"/>
        <v>0</v>
      </c>
      <c r="AJ26" s="38">
        <f t="shared" si="58"/>
        <v>0</v>
      </c>
      <c r="AK26" s="38">
        <f t="shared" si="58"/>
        <v>0</v>
      </c>
      <c r="AL26" s="38">
        <f t="shared" si="58"/>
        <v>0</v>
      </c>
      <c r="AM26" s="38">
        <f t="shared" si="58"/>
        <v>0</v>
      </c>
      <c r="AN26" s="38">
        <f t="shared" si="58"/>
        <v>0</v>
      </c>
      <c r="AO26" s="38">
        <f t="shared" ref="AO26:BM26" si="59">+AO25-AO27</f>
        <v>0</v>
      </c>
      <c r="AP26" s="38">
        <f t="shared" si="59"/>
        <v>0</v>
      </c>
      <c r="AQ26" s="38">
        <f t="shared" si="59"/>
        <v>0</v>
      </c>
      <c r="AR26" s="38">
        <f t="shared" si="59"/>
        <v>0</v>
      </c>
      <c r="AS26" s="38">
        <f t="shared" si="59"/>
        <v>0</v>
      </c>
      <c r="AT26" s="38">
        <f t="shared" si="59"/>
        <v>0</v>
      </c>
      <c r="AU26" s="38">
        <f t="shared" si="59"/>
        <v>0</v>
      </c>
      <c r="AV26" s="38">
        <f t="shared" si="59"/>
        <v>0</v>
      </c>
      <c r="AW26" s="38">
        <f t="shared" si="59"/>
        <v>0</v>
      </c>
      <c r="AX26" s="38">
        <f t="shared" si="59"/>
        <v>0</v>
      </c>
      <c r="AY26" s="38">
        <f t="shared" si="59"/>
        <v>0</v>
      </c>
      <c r="AZ26" s="38">
        <f t="shared" si="59"/>
        <v>0</v>
      </c>
      <c r="BA26" s="38">
        <f t="shared" si="59"/>
        <v>0</v>
      </c>
      <c r="BB26" s="38">
        <f t="shared" si="59"/>
        <v>0</v>
      </c>
      <c r="BC26" s="38">
        <f t="shared" si="59"/>
        <v>0</v>
      </c>
      <c r="BD26" s="38">
        <f t="shared" si="59"/>
        <v>0</v>
      </c>
      <c r="BE26" s="38">
        <f t="shared" si="59"/>
        <v>0</v>
      </c>
      <c r="BF26" s="38">
        <f t="shared" si="59"/>
        <v>0</v>
      </c>
      <c r="BG26" s="38">
        <f t="shared" si="59"/>
        <v>0</v>
      </c>
      <c r="BH26" s="38">
        <f t="shared" si="59"/>
        <v>0</v>
      </c>
      <c r="BI26" s="38">
        <f t="shared" si="59"/>
        <v>0</v>
      </c>
      <c r="BJ26" s="38">
        <f t="shared" si="59"/>
        <v>0</v>
      </c>
      <c r="BK26" s="38">
        <f t="shared" si="59"/>
        <v>0</v>
      </c>
      <c r="BL26" s="38">
        <f t="shared" si="59"/>
        <v>0</v>
      </c>
      <c r="BM26" s="38">
        <f t="shared" si="59"/>
        <v>0</v>
      </c>
      <c r="BN26" s="38">
        <f t="shared" ref="BN26:CL26" si="60">+BN25-BN27</f>
        <v>0</v>
      </c>
      <c r="BO26" s="38">
        <f t="shared" si="60"/>
        <v>0</v>
      </c>
      <c r="BP26" s="38">
        <f t="shared" si="60"/>
        <v>0</v>
      </c>
      <c r="BQ26" s="38">
        <f t="shared" si="60"/>
        <v>0</v>
      </c>
      <c r="BR26" s="38">
        <f t="shared" si="60"/>
        <v>0</v>
      </c>
      <c r="BS26" s="38">
        <f t="shared" si="60"/>
        <v>0</v>
      </c>
      <c r="BT26" s="38">
        <f t="shared" si="60"/>
        <v>0</v>
      </c>
      <c r="BU26" s="38">
        <f t="shared" si="60"/>
        <v>0</v>
      </c>
      <c r="BV26" s="38">
        <f t="shared" si="60"/>
        <v>0</v>
      </c>
      <c r="BW26" s="38">
        <f t="shared" si="60"/>
        <v>0</v>
      </c>
      <c r="BX26" s="38">
        <f t="shared" si="60"/>
        <v>0</v>
      </c>
      <c r="BY26" s="38">
        <f t="shared" si="60"/>
        <v>0</v>
      </c>
      <c r="BZ26" s="38">
        <f t="shared" si="60"/>
        <v>0</v>
      </c>
      <c r="CA26" s="38">
        <f t="shared" si="60"/>
        <v>0</v>
      </c>
      <c r="CB26" s="38">
        <f t="shared" si="60"/>
        <v>0</v>
      </c>
      <c r="CC26" s="38">
        <f t="shared" si="60"/>
        <v>0</v>
      </c>
      <c r="CD26" s="38">
        <f t="shared" si="60"/>
        <v>0</v>
      </c>
      <c r="CE26" s="38">
        <f t="shared" si="60"/>
        <v>0</v>
      </c>
      <c r="CF26" s="38">
        <f t="shared" si="60"/>
        <v>0</v>
      </c>
      <c r="CG26" s="38">
        <f t="shared" si="60"/>
        <v>0</v>
      </c>
      <c r="CH26" s="38">
        <f t="shared" si="60"/>
        <v>0</v>
      </c>
      <c r="CI26" s="38">
        <f t="shared" si="60"/>
        <v>0</v>
      </c>
      <c r="CJ26" s="38">
        <f t="shared" si="60"/>
        <v>0</v>
      </c>
      <c r="CK26" s="38">
        <f t="shared" si="60"/>
        <v>0</v>
      </c>
      <c r="CL26" s="38">
        <f t="shared" si="60"/>
        <v>0</v>
      </c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:115" s="2" customFormat="1" ht="15">
      <c r="A27" s="9" t="s">
        <v>96</v>
      </c>
      <c r="P27" s="16">
        <f>IF(P25&gt;1,P25/$B$7,0)</f>
        <v>0</v>
      </c>
      <c r="Q27" s="16">
        <f>IF(Q25&gt;1,P27,0)</f>
        <v>0</v>
      </c>
      <c r="R27" s="16">
        <f t="shared" ref="R27:AN27" si="61">IF(R25&gt;1,Q27,0)</f>
        <v>0</v>
      </c>
      <c r="S27" s="16">
        <f t="shared" si="61"/>
        <v>0</v>
      </c>
      <c r="T27" s="16">
        <f t="shared" si="61"/>
        <v>0</v>
      </c>
      <c r="U27" s="16">
        <f t="shared" si="61"/>
        <v>0</v>
      </c>
      <c r="V27" s="16">
        <f t="shared" si="61"/>
        <v>0</v>
      </c>
      <c r="W27" s="16">
        <f t="shared" si="61"/>
        <v>0</v>
      </c>
      <c r="X27" s="16">
        <f t="shared" si="61"/>
        <v>0</v>
      </c>
      <c r="Y27" s="16">
        <f t="shared" si="61"/>
        <v>0</v>
      </c>
      <c r="Z27" s="16">
        <f t="shared" si="61"/>
        <v>0</v>
      </c>
      <c r="AA27" s="16">
        <f t="shared" si="61"/>
        <v>0</v>
      </c>
      <c r="AB27" s="16">
        <f t="shared" si="61"/>
        <v>0</v>
      </c>
      <c r="AC27" s="16">
        <f t="shared" si="61"/>
        <v>0</v>
      </c>
      <c r="AD27" s="16">
        <f t="shared" si="61"/>
        <v>0</v>
      </c>
      <c r="AE27" s="16">
        <f t="shared" si="61"/>
        <v>0</v>
      </c>
      <c r="AF27" s="16">
        <f t="shared" si="61"/>
        <v>0</v>
      </c>
      <c r="AG27" s="16">
        <f t="shared" si="61"/>
        <v>0</v>
      </c>
      <c r="AH27" s="16">
        <f t="shared" si="61"/>
        <v>0</v>
      </c>
      <c r="AI27" s="16">
        <f t="shared" si="61"/>
        <v>0</v>
      </c>
      <c r="AJ27" s="16">
        <f t="shared" si="61"/>
        <v>0</v>
      </c>
      <c r="AK27" s="16">
        <f t="shared" si="61"/>
        <v>0</v>
      </c>
      <c r="AL27" s="16">
        <f t="shared" si="61"/>
        <v>0</v>
      </c>
      <c r="AM27" s="16">
        <f t="shared" si="61"/>
        <v>0</v>
      </c>
      <c r="AN27" s="16">
        <f t="shared" si="61"/>
        <v>0</v>
      </c>
      <c r="AO27" s="16">
        <f>IF(AO25&gt;1,AO25/$B$7,0)</f>
        <v>0</v>
      </c>
      <c r="AP27" s="16">
        <f>IF(AP25&gt;1,AO27,0)</f>
        <v>0</v>
      </c>
      <c r="AQ27" s="16">
        <f t="shared" ref="AQ27" si="62">IF(AQ25&gt;1,AP27,0)</f>
        <v>0</v>
      </c>
      <c r="AR27" s="16">
        <f t="shared" ref="AR27" si="63">IF(AR25&gt;1,AQ27,0)</f>
        <v>0</v>
      </c>
      <c r="AS27" s="16">
        <f t="shared" ref="AS27" si="64">IF(AS25&gt;1,AR27,0)</f>
        <v>0</v>
      </c>
      <c r="AT27" s="16">
        <f t="shared" ref="AT27" si="65">IF(AT25&gt;1,AS27,0)</f>
        <v>0</v>
      </c>
      <c r="AU27" s="16">
        <f t="shared" ref="AU27" si="66">IF(AU25&gt;1,AT27,0)</f>
        <v>0</v>
      </c>
      <c r="AV27" s="16">
        <f t="shared" ref="AV27" si="67">IF(AV25&gt;1,AU27,0)</f>
        <v>0</v>
      </c>
      <c r="AW27" s="16">
        <f t="shared" ref="AW27" si="68">IF(AW25&gt;1,AV27,0)</f>
        <v>0</v>
      </c>
      <c r="AX27" s="16">
        <f t="shared" ref="AX27" si="69">IF(AX25&gt;1,AW27,0)</f>
        <v>0</v>
      </c>
      <c r="AY27" s="16">
        <f t="shared" ref="AY27" si="70">IF(AY25&gt;1,AX27,0)</f>
        <v>0</v>
      </c>
      <c r="AZ27" s="16">
        <f t="shared" ref="AZ27" si="71">IF(AZ25&gt;1,AY27,0)</f>
        <v>0</v>
      </c>
      <c r="BA27" s="16">
        <f t="shared" ref="BA27" si="72">IF(BA25&gt;1,AZ27,0)</f>
        <v>0</v>
      </c>
      <c r="BB27" s="16">
        <f t="shared" ref="BB27" si="73">IF(BB25&gt;1,BA27,0)</f>
        <v>0</v>
      </c>
      <c r="BC27" s="16">
        <f t="shared" ref="BC27" si="74">IF(BC25&gt;1,BB27,0)</f>
        <v>0</v>
      </c>
      <c r="BD27" s="16">
        <f t="shared" ref="BD27" si="75">IF(BD25&gt;1,BC27,0)</f>
        <v>0</v>
      </c>
      <c r="BE27" s="16">
        <f t="shared" ref="BE27" si="76">IF(BE25&gt;1,BD27,0)</f>
        <v>0</v>
      </c>
      <c r="BF27" s="16">
        <f t="shared" ref="BF27" si="77">IF(BF25&gt;1,BE27,0)</f>
        <v>0</v>
      </c>
      <c r="BG27" s="16">
        <f t="shared" ref="BG27" si="78">IF(BG25&gt;1,BF27,0)</f>
        <v>0</v>
      </c>
      <c r="BH27" s="16">
        <f t="shared" ref="BH27" si="79">IF(BH25&gt;1,BG27,0)</f>
        <v>0</v>
      </c>
      <c r="BI27" s="16">
        <f t="shared" ref="BI27" si="80">IF(BI25&gt;1,BH27,0)</f>
        <v>0</v>
      </c>
      <c r="BJ27" s="16">
        <f t="shared" ref="BJ27" si="81">IF(BJ25&gt;1,BI27,0)</f>
        <v>0</v>
      </c>
      <c r="BK27" s="16">
        <f t="shared" ref="BK27" si="82">IF(BK25&gt;1,BJ27,0)</f>
        <v>0</v>
      </c>
      <c r="BL27" s="16">
        <f t="shared" ref="BL27" si="83">IF(BL25&gt;1,BK27,0)</f>
        <v>0</v>
      </c>
      <c r="BM27" s="16">
        <f t="shared" ref="BM27" si="84">IF(BM25&gt;1,BL27,0)</f>
        <v>0</v>
      </c>
      <c r="BN27" s="16">
        <f>IF(BN25&gt;1,BN25/$B$7,0)</f>
        <v>0</v>
      </c>
      <c r="BO27" s="16">
        <f>IF(BO25&gt;1,BN27,0)</f>
        <v>0</v>
      </c>
      <c r="BP27" s="16">
        <f t="shared" ref="BP27" si="85">IF(BP25&gt;1,BO27,0)</f>
        <v>0</v>
      </c>
      <c r="BQ27" s="16">
        <f t="shared" ref="BQ27" si="86">IF(BQ25&gt;1,BP27,0)</f>
        <v>0</v>
      </c>
      <c r="BR27" s="16">
        <f t="shared" ref="BR27" si="87">IF(BR25&gt;1,BQ27,0)</f>
        <v>0</v>
      </c>
      <c r="BS27" s="16">
        <f t="shared" ref="BS27" si="88">IF(BS25&gt;1,BR27,0)</f>
        <v>0</v>
      </c>
      <c r="BT27" s="16">
        <f t="shared" ref="BT27" si="89">IF(BT25&gt;1,BS27,0)</f>
        <v>0</v>
      </c>
      <c r="BU27" s="16">
        <f t="shared" ref="BU27" si="90">IF(BU25&gt;1,BT27,0)</f>
        <v>0</v>
      </c>
      <c r="BV27" s="16">
        <f t="shared" ref="BV27" si="91">IF(BV25&gt;1,BU27,0)</f>
        <v>0</v>
      </c>
      <c r="BW27" s="16">
        <f t="shared" ref="BW27" si="92">IF(BW25&gt;1,BV27,0)</f>
        <v>0</v>
      </c>
      <c r="BX27" s="16">
        <f t="shared" ref="BX27" si="93">IF(BX25&gt;1,BW27,0)</f>
        <v>0</v>
      </c>
      <c r="BY27" s="16">
        <f t="shared" ref="BY27" si="94">IF(BY25&gt;1,BX27,0)</f>
        <v>0</v>
      </c>
      <c r="BZ27" s="16">
        <f t="shared" ref="BZ27" si="95">IF(BZ25&gt;1,BY27,0)</f>
        <v>0</v>
      </c>
      <c r="CA27" s="16">
        <f t="shared" ref="CA27" si="96">IF(CA25&gt;1,BZ27,0)</f>
        <v>0</v>
      </c>
      <c r="CB27" s="16">
        <f t="shared" ref="CB27" si="97">IF(CB25&gt;1,CA27,0)</f>
        <v>0</v>
      </c>
      <c r="CC27" s="16">
        <f t="shared" ref="CC27" si="98">IF(CC25&gt;1,CB27,0)</f>
        <v>0</v>
      </c>
      <c r="CD27" s="16">
        <f t="shared" ref="CD27" si="99">IF(CD25&gt;1,CC27,0)</f>
        <v>0</v>
      </c>
      <c r="CE27" s="16">
        <f t="shared" ref="CE27" si="100">IF(CE25&gt;1,CD27,0)</f>
        <v>0</v>
      </c>
      <c r="CF27" s="16">
        <f t="shared" ref="CF27" si="101">IF(CF25&gt;1,CE27,0)</f>
        <v>0</v>
      </c>
      <c r="CG27" s="16">
        <f t="shared" ref="CG27" si="102">IF(CG25&gt;1,CF27,0)</f>
        <v>0</v>
      </c>
      <c r="CH27" s="16">
        <f t="shared" ref="CH27" si="103">IF(CH25&gt;1,CG27,0)</f>
        <v>0</v>
      </c>
      <c r="CI27" s="16">
        <f t="shared" ref="CI27" si="104">IF(CI25&gt;1,CH27,0)</f>
        <v>0</v>
      </c>
      <c r="CJ27" s="16">
        <f t="shared" ref="CJ27" si="105">IF(CJ25&gt;1,CI27,0)</f>
        <v>0</v>
      </c>
      <c r="CK27" s="16">
        <f t="shared" ref="CK27" si="106">IF(CK25&gt;1,CJ27,0)</f>
        <v>0</v>
      </c>
      <c r="CL27" s="16">
        <f t="shared" ref="CL27" si="107">IF(CL25&gt;1,CK27,0)</f>
        <v>0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</row>
    <row r="28" spans="1:115" s="2" customFormat="1" ht="15">
      <c r="A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</row>
    <row r="29" spans="1:115" s="2" customFormat="1">
      <c r="A29" s="2" t="str">
        <f>'High LF - portfolio costs'!A24</f>
        <v>Wind - PC 18, PC 48</v>
      </c>
    </row>
    <row r="30" spans="1:115" s="2" customFormat="1" ht="15">
      <c r="A30" s="9" t="s">
        <v>94</v>
      </c>
      <c r="Q30" s="38">
        <f>'High LF - portfolio costs'!Q$14*P$21*0</f>
        <v>0</v>
      </c>
      <c r="R30" s="38">
        <f t="shared" ref="R30:AQ30" si="108">IF(Q31&gt;0,Q31,0)</f>
        <v>0</v>
      </c>
      <c r="S30" s="38">
        <f t="shared" si="108"/>
        <v>0</v>
      </c>
      <c r="T30" s="38">
        <f t="shared" si="108"/>
        <v>0</v>
      </c>
      <c r="U30" s="38">
        <f t="shared" si="108"/>
        <v>0</v>
      </c>
      <c r="V30" s="38">
        <f t="shared" si="108"/>
        <v>0</v>
      </c>
      <c r="W30" s="38">
        <f t="shared" si="108"/>
        <v>0</v>
      </c>
      <c r="X30" s="38">
        <f t="shared" si="108"/>
        <v>0</v>
      </c>
      <c r="Y30" s="38">
        <f t="shared" si="108"/>
        <v>0</v>
      </c>
      <c r="Z30" s="38">
        <f t="shared" si="108"/>
        <v>0</v>
      </c>
      <c r="AA30" s="38">
        <f t="shared" si="108"/>
        <v>0</v>
      </c>
      <c r="AB30" s="38">
        <f t="shared" si="108"/>
        <v>0</v>
      </c>
      <c r="AC30" s="38">
        <f t="shared" si="108"/>
        <v>0</v>
      </c>
      <c r="AD30" s="38">
        <f t="shared" si="108"/>
        <v>0</v>
      </c>
      <c r="AE30" s="38">
        <f t="shared" si="108"/>
        <v>0</v>
      </c>
      <c r="AF30" s="38">
        <f t="shared" si="108"/>
        <v>0</v>
      </c>
      <c r="AG30" s="38">
        <f t="shared" si="108"/>
        <v>0</v>
      </c>
      <c r="AH30" s="38">
        <f t="shared" si="108"/>
        <v>0</v>
      </c>
      <c r="AI30" s="38">
        <f t="shared" si="108"/>
        <v>0</v>
      </c>
      <c r="AJ30" s="38">
        <f t="shared" si="108"/>
        <v>0</v>
      </c>
      <c r="AK30" s="38">
        <f t="shared" si="108"/>
        <v>0</v>
      </c>
      <c r="AL30" s="38">
        <f t="shared" si="108"/>
        <v>0</v>
      </c>
      <c r="AM30" s="38">
        <f t="shared" si="108"/>
        <v>0</v>
      </c>
      <c r="AN30" s="38">
        <f t="shared" si="108"/>
        <v>0</v>
      </c>
      <c r="AO30" s="38">
        <f t="shared" si="108"/>
        <v>0</v>
      </c>
      <c r="AP30" s="408">
        <f>'High LF - portfolio costs'!AP14*0</f>
        <v>0</v>
      </c>
      <c r="AQ30" s="38">
        <f t="shared" si="108"/>
        <v>0</v>
      </c>
      <c r="AR30" s="38">
        <f t="shared" ref="AR30" si="109">IF(AQ31&gt;0,AQ31,0)</f>
        <v>0</v>
      </c>
      <c r="AS30" s="38">
        <f t="shared" ref="AS30" si="110">IF(AR31&gt;0,AR31,0)</f>
        <v>0</v>
      </c>
      <c r="AT30" s="38">
        <f t="shared" ref="AT30" si="111">IF(AS31&gt;0,AS31,0)</f>
        <v>0</v>
      </c>
      <c r="AU30" s="38">
        <f t="shared" ref="AU30" si="112">IF(AT31&gt;0,AT31,0)</f>
        <v>0</v>
      </c>
      <c r="AV30" s="38">
        <f t="shared" ref="AV30" si="113">IF(AU31&gt;0,AU31,0)</f>
        <v>0</v>
      </c>
      <c r="AW30" s="38">
        <f t="shared" ref="AW30" si="114">IF(AV31&gt;0,AV31,0)</f>
        <v>0</v>
      </c>
      <c r="AX30" s="38">
        <f t="shared" ref="AX30" si="115">IF(AW31&gt;0,AW31,0)</f>
        <v>0</v>
      </c>
      <c r="AY30" s="38">
        <f t="shared" ref="AY30" si="116">IF(AX31&gt;0,AX31,0)</f>
        <v>0</v>
      </c>
      <c r="AZ30" s="38">
        <f t="shared" ref="AZ30" si="117">IF(AY31&gt;0,AY31,0)</f>
        <v>0</v>
      </c>
      <c r="BA30" s="38">
        <f t="shared" ref="BA30" si="118">IF(AZ31&gt;0,AZ31,0)</f>
        <v>0</v>
      </c>
      <c r="BB30" s="38">
        <f t="shared" ref="BB30" si="119">IF(BA31&gt;0,BA31,0)</f>
        <v>0</v>
      </c>
      <c r="BC30" s="38">
        <f t="shared" ref="BC30" si="120">IF(BB31&gt;0,BB31,0)</f>
        <v>0</v>
      </c>
      <c r="BD30" s="38">
        <f t="shared" ref="BD30" si="121">IF(BC31&gt;0,BC31,0)</f>
        <v>0</v>
      </c>
      <c r="BE30" s="38">
        <f t="shared" ref="BE30" si="122">IF(BD31&gt;0,BD31,0)</f>
        <v>0</v>
      </c>
      <c r="BF30" s="38">
        <f t="shared" ref="BF30" si="123">IF(BE31&gt;0,BE31,0)</f>
        <v>0</v>
      </c>
      <c r="BG30" s="38">
        <f t="shared" ref="BG30" si="124">IF(BF31&gt;0,BF31,0)</f>
        <v>0</v>
      </c>
      <c r="BH30" s="38">
        <f t="shared" ref="BH30" si="125">IF(BG31&gt;0,BG31,0)</f>
        <v>0</v>
      </c>
      <c r="BI30" s="38">
        <f t="shared" ref="BI30" si="126">IF(BH31&gt;0,BH31,0)</f>
        <v>0</v>
      </c>
      <c r="BJ30" s="38">
        <f t="shared" ref="BJ30" si="127">IF(BI31&gt;0,BI31,0)</f>
        <v>0</v>
      </c>
      <c r="BK30" s="38">
        <f t="shared" ref="BK30" si="128">IF(BJ31&gt;0,BJ31,0)</f>
        <v>0</v>
      </c>
      <c r="BL30" s="38">
        <f t="shared" ref="BL30" si="129">IF(BK31&gt;0,BK31,0)</f>
        <v>0</v>
      </c>
      <c r="BM30" s="38">
        <f t="shared" ref="BM30" si="130">IF(BL31&gt;0,BL31,0)</f>
        <v>0</v>
      </c>
      <c r="BN30" s="38">
        <f t="shared" ref="BN30:BP30" si="131">IF(BM31&gt;0,BM31,0)</f>
        <v>0</v>
      </c>
      <c r="BO30" s="38">
        <f>'High LF - portfolio costs'!BO14*0</f>
        <v>0</v>
      </c>
      <c r="BP30" s="38">
        <f t="shared" si="131"/>
        <v>0</v>
      </c>
      <c r="BQ30" s="38">
        <f t="shared" ref="BQ30" si="132">IF(BP31&gt;0,BP31,0)</f>
        <v>0</v>
      </c>
      <c r="BR30" s="38">
        <f t="shared" ref="BR30" si="133">IF(BQ31&gt;0,BQ31,0)</f>
        <v>0</v>
      </c>
      <c r="BS30" s="38">
        <f t="shared" ref="BS30" si="134">IF(BR31&gt;0,BR31,0)</f>
        <v>0</v>
      </c>
      <c r="BT30" s="38">
        <f t="shared" ref="BT30" si="135">IF(BS31&gt;0,BS31,0)</f>
        <v>0</v>
      </c>
      <c r="BU30" s="38">
        <f t="shared" ref="BU30" si="136">IF(BT31&gt;0,BT31,0)</f>
        <v>0</v>
      </c>
      <c r="BV30" s="38">
        <f t="shared" ref="BV30" si="137">IF(BU31&gt;0,BU31,0)</f>
        <v>0</v>
      </c>
      <c r="BW30" s="38">
        <f t="shared" ref="BW30" si="138">IF(BV31&gt;0,BV31,0)</f>
        <v>0</v>
      </c>
      <c r="BX30" s="38">
        <f t="shared" ref="BX30" si="139">IF(BW31&gt;0,BW31,0)</f>
        <v>0</v>
      </c>
      <c r="BY30" s="38">
        <f t="shared" ref="BY30" si="140">IF(BX31&gt;0,BX31,0)</f>
        <v>0</v>
      </c>
      <c r="BZ30" s="38">
        <f t="shared" ref="BZ30" si="141">IF(BY31&gt;0,BY31,0)</f>
        <v>0</v>
      </c>
      <c r="CA30" s="38">
        <f t="shared" ref="CA30" si="142">IF(BZ31&gt;0,BZ31,0)</f>
        <v>0</v>
      </c>
      <c r="CB30" s="38">
        <f t="shared" ref="CB30" si="143">IF(CA31&gt;0,CA31,0)</f>
        <v>0</v>
      </c>
      <c r="CC30" s="38">
        <f t="shared" ref="CC30" si="144">IF(CB31&gt;0,CB31,0)</f>
        <v>0</v>
      </c>
      <c r="CD30" s="38">
        <f t="shared" ref="CD30" si="145">IF(CC31&gt;0,CC31,0)</f>
        <v>0</v>
      </c>
      <c r="CE30" s="38">
        <f t="shared" ref="CE30" si="146">IF(CD31&gt;0,CD31,0)</f>
        <v>0</v>
      </c>
      <c r="CF30" s="38">
        <f t="shared" ref="CF30" si="147">IF(CE31&gt;0,CE31,0)</f>
        <v>0</v>
      </c>
      <c r="CG30" s="38">
        <f t="shared" ref="CG30" si="148">IF(CF31&gt;0,CF31,0)</f>
        <v>0</v>
      </c>
      <c r="CH30" s="133"/>
      <c r="CI30" s="133"/>
      <c r="CJ30" s="133"/>
      <c r="CK30" s="133"/>
      <c r="CL30" s="133"/>
      <c r="CM30" s="133"/>
      <c r="CN30" s="133"/>
      <c r="CO30" s="133"/>
      <c r="CP30" s="133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:115" s="2" customFormat="1" ht="15">
      <c r="A31" s="9" t="s">
        <v>95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Q31" s="38">
        <f t="shared" ref="Q31:CB31" si="149">+Q30-Q32</f>
        <v>0</v>
      </c>
      <c r="R31" s="38">
        <f t="shared" si="149"/>
        <v>0</v>
      </c>
      <c r="S31" s="38">
        <f t="shared" si="149"/>
        <v>0</v>
      </c>
      <c r="T31" s="38">
        <f t="shared" si="149"/>
        <v>0</v>
      </c>
      <c r="U31" s="38">
        <f t="shared" si="149"/>
        <v>0</v>
      </c>
      <c r="V31" s="38">
        <f t="shared" si="149"/>
        <v>0</v>
      </c>
      <c r="W31" s="38">
        <f t="shared" si="149"/>
        <v>0</v>
      </c>
      <c r="X31" s="38">
        <f t="shared" si="149"/>
        <v>0</v>
      </c>
      <c r="Y31" s="38">
        <f t="shared" si="149"/>
        <v>0</v>
      </c>
      <c r="Z31" s="38">
        <f t="shared" si="149"/>
        <v>0</v>
      </c>
      <c r="AA31" s="38">
        <f t="shared" si="149"/>
        <v>0</v>
      </c>
      <c r="AB31" s="38">
        <f t="shared" si="149"/>
        <v>0</v>
      </c>
      <c r="AC31" s="38">
        <f t="shared" si="149"/>
        <v>0</v>
      </c>
      <c r="AD31" s="38">
        <f t="shared" si="149"/>
        <v>0</v>
      </c>
      <c r="AE31" s="38">
        <f t="shared" si="149"/>
        <v>0</v>
      </c>
      <c r="AF31" s="38">
        <f t="shared" si="149"/>
        <v>0</v>
      </c>
      <c r="AG31" s="38">
        <f t="shared" si="149"/>
        <v>0</v>
      </c>
      <c r="AH31" s="38">
        <f t="shared" si="149"/>
        <v>0</v>
      </c>
      <c r="AI31" s="38">
        <f t="shared" si="149"/>
        <v>0</v>
      </c>
      <c r="AJ31" s="38">
        <f t="shared" si="149"/>
        <v>0</v>
      </c>
      <c r="AK31" s="38">
        <f t="shared" si="149"/>
        <v>0</v>
      </c>
      <c r="AL31" s="38">
        <f t="shared" si="149"/>
        <v>0</v>
      </c>
      <c r="AM31" s="38">
        <f t="shared" si="149"/>
        <v>0</v>
      </c>
      <c r="AN31" s="38">
        <f t="shared" si="149"/>
        <v>0</v>
      </c>
      <c r="AO31" s="38">
        <f t="shared" si="149"/>
        <v>0</v>
      </c>
      <c r="AP31" s="38">
        <f t="shared" si="149"/>
        <v>0</v>
      </c>
      <c r="AQ31" s="38">
        <f t="shared" si="149"/>
        <v>0</v>
      </c>
      <c r="AR31" s="38">
        <f t="shared" si="149"/>
        <v>0</v>
      </c>
      <c r="AS31" s="38">
        <f t="shared" si="149"/>
        <v>0</v>
      </c>
      <c r="AT31" s="38">
        <f t="shared" si="149"/>
        <v>0</v>
      </c>
      <c r="AU31" s="38">
        <f t="shared" si="149"/>
        <v>0</v>
      </c>
      <c r="AV31" s="38">
        <f t="shared" si="149"/>
        <v>0</v>
      </c>
      <c r="AW31" s="38">
        <f t="shared" si="149"/>
        <v>0</v>
      </c>
      <c r="AX31" s="38">
        <f t="shared" si="149"/>
        <v>0</v>
      </c>
      <c r="AY31" s="38">
        <f t="shared" si="149"/>
        <v>0</v>
      </c>
      <c r="AZ31" s="38">
        <f t="shared" si="149"/>
        <v>0</v>
      </c>
      <c r="BA31" s="38">
        <f t="shared" si="149"/>
        <v>0</v>
      </c>
      <c r="BB31" s="38">
        <f t="shared" si="149"/>
        <v>0</v>
      </c>
      <c r="BC31" s="38">
        <f t="shared" si="149"/>
        <v>0</v>
      </c>
      <c r="BD31" s="38">
        <f t="shared" si="149"/>
        <v>0</v>
      </c>
      <c r="BE31" s="38">
        <f t="shared" si="149"/>
        <v>0</v>
      </c>
      <c r="BF31" s="38">
        <f t="shared" si="149"/>
        <v>0</v>
      </c>
      <c r="BG31" s="38">
        <f t="shared" si="149"/>
        <v>0</v>
      </c>
      <c r="BH31" s="38">
        <f t="shared" si="149"/>
        <v>0</v>
      </c>
      <c r="BI31" s="38">
        <f t="shared" si="149"/>
        <v>0</v>
      </c>
      <c r="BJ31" s="38">
        <f t="shared" si="149"/>
        <v>0</v>
      </c>
      <c r="BK31" s="38">
        <f t="shared" si="149"/>
        <v>0</v>
      </c>
      <c r="BL31" s="38">
        <f t="shared" si="149"/>
        <v>0</v>
      </c>
      <c r="BM31" s="38">
        <f t="shared" si="149"/>
        <v>0</v>
      </c>
      <c r="BN31" s="38">
        <f t="shared" si="149"/>
        <v>0</v>
      </c>
      <c r="BO31" s="38">
        <f t="shared" si="149"/>
        <v>0</v>
      </c>
      <c r="BP31" s="38">
        <f t="shared" si="149"/>
        <v>0</v>
      </c>
      <c r="BQ31" s="38">
        <f t="shared" si="149"/>
        <v>0</v>
      </c>
      <c r="BR31" s="38">
        <f t="shared" si="149"/>
        <v>0</v>
      </c>
      <c r="BS31" s="38">
        <f t="shared" si="149"/>
        <v>0</v>
      </c>
      <c r="BT31" s="38">
        <f t="shared" si="149"/>
        <v>0</v>
      </c>
      <c r="BU31" s="38">
        <f t="shared" si="149"/>
        <v>0</v>
      </c>
      <c r="BV31" s="38">
        <f t="shared" si="149"/>
        <v>0</v>
      </c>
      <c r="BW31" s="38">
        <f t="shared" si="149"/>
        <v>0</v>
      </c>
      <c r="BX31" s="38">
        <f t="shared" si="149"/>
        <v>0</v>
      </c>
      <c r="BY31" s="38">
        <f t="shared" si="149"/>
        <v>0</v>
      </c>
      <c r="BZ31" s="38">
        <f t="shared" si="149"/>
        <v>0</v>
      </c>
      <c r="CA31" s="38">
        <f t="shared" si="149"/>
        <v>0</v>
      </c>
      <c r="CB31" s="38">
        <f t="shared" si="149"/>
        <v>0</v>
      </c>
      <c r="CC31" s="38">
        <f t="shared" ref="CC31:CG31" si="150">+CC30-CC32</f>
        <v>0</v>
      </c>
      <c r="CD31" s="38">
        <f t="shared" si="150"/>
        <v>0</v>
      </c>
      <c r="CE31" s="38">
        <f t="shared" si="150"/>
        <v>0</v>
      </c>
      <c r="CF31" s="38">
        <f t="shared" si="150"/>
        <v>0</v>
      </c>
      <c r="CG31" s="38">
        <f t="shared" si="150"/>
        <v>0</v>
      </c>
      <c r="CH31" s="133"/>
      <c r="CI31" s="133"/>
      <c r="CJ31" s="133"/>
      <c r="CK31" s="133"/>
      <c r="CL31" s="133"/>
      <c r="CM31" s="133"/>
      <c r="CN31" s="133"/>
      <c r="CO31" s="133"/>
      <c r="CP31" s="133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:115" s="2" customFormat="1" ht="15">
      <c r="A32" s="9" t="s">
        <v>96</v>
      </c>
      <c r="Q32" s="16">
        <f>IF(Q30&gt;1,Q30/$B$7,0)</f>
        <v>0</v>
      </c>
      <c r="R32" s="16">
        <f>IF(R30&gt;1,Q32,0)</f>
        <v>0</v>
      </c>
      <c r="S32" s="16">
        <f t="shared" ref="S32:AQ32" si="151">IF(S30&gt;1,R32,0)</f>
        <v>0</v>
      </c>
      <c r="T32" s="16">
        <f t="shared" si="151"/>
        <v>0</v>
      </c>
      <c r="U32" s="16">
        <f t="shared" si="151"/>
        <v>0</v>
      </c>
      <c r="V32" s="16">
        <f t="shared" si="151"/>
        <v>0</v>
      </c>
      <c r="W32" s="16">
        <f t="shared" si="151"/>
        <v>0</v>
      </c>
      <c r="X32" s="16">
        <f t="shared" si="151"/>
        <v>0</v>
      </c>
      <c r="Y32" s="16">
        <f t="shared" si="151"/>
        <v>0</v>
      </c>
      <c r="Z32" s="16">
        <f t="shared" si="151"/>
        <v>0</v>
      </c>
      <c r="AA32" s="16">
        <f t="shared" si="151"/>
        <v>0</v>
      </c>
      <c r="AB32" s="16">
        <f t="shared" si="151"/>
        <v>0</v>
      </c>
      <c r="AC32" s="16">
        <f t="shared" si="151"/>
        <v>0</v>
      </c>
      <c r="AD32" s="16">
        <f t="shared" si="151"/>
        <v>0</v>
      </c>
      <c r="AE32" s="16">
        <f t="shared" si="151"/>
        <v>0</v>
      </c>
      <c r="AF32" s="16">
        <f t="shared" si="151"/>
        <v>0</v>
      </c>
      <c r="AG32" s="16">
        <f t="shared" si="151"/>
        <v>0</v>
      </c>
      <c r="AH32" s="16">
        <f t="shared" si="151"/>
        <v>0</v>
      </c>
      <c r="AI32" s="16">
        <f t="shared" si="151"/>
        <v>0</v>
      </c>
      <c r="AJ32" s="16">
        <f t="shared" si="151"/>
        <v>0</v>
      </c>
      <c r="AK32" s="16">
        <f t="shared" si="151"/>
        <v>0</v>
      </c>
      <c r="AL32" s="16">
        <f t="shared" si="151"/>
        <v>0</v>
      </c>
      <c r="AM32" s="16">
        <f t="shared" si="151"/>
        <v>0</v>
      </c>
      <c r="AN32" s="16">
        <f t="shared" si="151"/>
        <v>0</v>
      </c>
      <c r="AO32" s="16">
        <f t="shared" si="151"/>
        <v>0</v>
      </c>
      <c r="AP32" s="16">
        <f>IF(AP30&gt;1,AP30/$B$7,0)</f>
        <v>0</v>
      </c>
      <c r="AQ32" s="16">
        <f t="shared" si="151"/>
        <v>0</v>
      </c>
      <c r="AR32" s="16">
        <f t="shared" ref="AR32" si="152">IF(AR30&gt;1,AQ32,0)</f>
        <v>0</v>
      </c>
      <c r="AS32" s="16">
        <f t="shared" ref="AS32" si="153">IF(AS30&gt;1,AR32,0)</f>
        <v>0</v>
      </c>
      <c r="AT32" s="16">
        <f t="shared" ref="AT32" si="154">IF(AT30&gt;1,AS32,0)</f>
        <v>0</v>
      </c>
      <c r="AU32" s="16">
        <f t="shared" ref="AU32" si="155">IF(AU30&gt;1,AT32,0)</f>
        <v>0</v>
      </c>
      <c r="AV32" s="16">
        <f t="shared" ref="AV32" si="156">IF(AV30&gt;1,AU32,0)</f>
        <v>0</v>
      </c>
      <c r="AW32" s="16">
        <f t="shared" ref="AW32" si="157">IF(AW30&gt;1,AV32,0)</f>
        <v>0</v>
      </c>
      <c r="AX32" s="16">
        <f t="shared" ref="AX32" si="158">IF(AX30&gt;1,AW32,0)</f>
        <v>0</v>
      </c>
      <c r="AY32" s="16">
        <f t="shared" ref="AY32" si="159">IF(AY30&gt;1,AX32,0)</f>
        <v>0</v>
      </c>
      <c r="AZ32" s="16">
        <f t="shared" ref="AZ32" si="160">IF(AZ30&gt;1,AY32,0)</f>
        <v>0</v>
      </c>
      <c r="BA32" s="16">
        <f t="shared" ref="BA32" si="161">IF(BA30&gt;1,AZ32,0)</f>
        <v>0</v>
      </c>
      <c r="BB32" s="16">
        <f t="shared" ref="BB32" si="162">IF(BB30&gt;1,BA32,0)</f>
        <v>0</v>
      </c>
      <c r="BC32" s="16">
        <f t="shared" ref="BC32" si="163">IF(BC30&gt;1,BB32,0)</f>
        <v>0</v>
      </c>
      <c r="BD32" s="16">
        <f t="shared" ref="BD32" si="164">IF(BD30&gt;1,BC32,0)</f>
        <v>0</v>
      </c>
      <c r="BE32" s="16">
        <f t="shared" ref="BE32" si="165">IF(BE30&gt;1,BD32,0)</f>
        <v>0</v>
      </c>
      <c r="BF32" s="16">
        <f t="shared" ref="BF32" si="166">IF(BF30&gt;1,BE32,0)</f>
        <v>0</v>
      </c>
      <c r="BG32" s="16">
        <f t="shared" ref="BG32" si="167">IF(BG30&gt;1,BF32,0)</f>
        <v>0</v>
      </c>
      <c r="BH32" s="16">
        <f t="shared" ref="BH32" si="168">IF(BH30&gt;1,BG32,0)</f>
        <v>0</v>
      </c>
      <c r="BI32" s="16">
        <f t="shared" ref="BI32" si="169">IF(BI30&gt;1,BH32,0)</f>
        <v>0</v>
      </c>
      <c r="BJ32" s="16">
        <f t="shared" ref="BJ32" si="170">IF(BJ30&gt;1,BI32,0)</f>
        <v>0</v>
      </c>
      <c r="BK32" s="16">
        <f t="shared" ref="BK32" si="171">IF(BK30&gt;1,BJ32,0)</f>
        <v>0</v>
      </c>
      <c r="BL32" s="16">
        <f t="shared" ref="BL32" si="172">IF(BL30&gt;1,BK32,0)</f>
        <v>0</v>
      </c>
      <c r="BM32" s="16">
        <f t="shared" ref="BM32" si="173">IF(BM30&gt;1,BL32,0)</f>
        <v>0</v>
      </c>
      <c r="BN32" s="16">
        <f t="shared" ref="BN32:BP32" si="174">IF(BN30&gt;1,BM32,0)</f>
        <v>0</v>
      </c>
      <c r="BO32" s="16">
        <f>IF(BO30&gt;1,BO30/$B$7,0)</f>
        <v>0</v>
      </c>
      <c r="BP32" s="16">
        <f t="shared" si="174"/>
        <v>0</v>
      </c>
      <c r="BQ32" s="16">
        <f t="shared" ref="BQ32" si="175">IF(BQ30&gt;1,BP32,0)</f>
        <v>0</v>
      </c>
      <c r="BR32" s="16">
        <f t="shared" ref="BR32" si="176">IF(BR30&gt;1,BQ32,0)</f>
        <v>0</v>
      </c>
      <c r="BS32" s="16">
        <f t="shared" ref="BS32" si="177">IF(BS30&gt;1,BR32,0)</f>
        <v>0</v>
      </c>
      <c r="BT32" s="16">
        <f t="shared" ref="BT32" si="178">IF(BT30&gt;1,BS32,0)</f>
        <v>0</v>
      </c>
      <c r="BU32" s="16">
        <f t="shared" ref="BU32" si="179">IF(BU30&gt;1,BT32,0)</f>
        <v>0</v>
      </c>
      <c r="BV32" s="16">
        <f t="shared" ref="BV32" si="180">IF(BV30&gt;1,BU32,0)</f>
        <v>0</v>
      </c>
      <c r="BW32" s="16">
        <f t="shared" ref="BW32" si="181">IF(BW30&gt;1,BV32,0)</f>
        <v>0</v>
      </c>
      <c r="BX32" s="16">
        <f t="shared" ref="BX32" si="182">IF(BX30&gt;1,BW32,0)</f>
        <v>0</v>
      </c>
      <c r="BY32" s="16">
        <f t="shared" ref="BY32" si="183">IF(BY30&gt;1,BX32,0)</f>
        <v>0</v>
      </c>
      <c r="BZ32" s="16">
        <f t="shared" ref="BZ32" si="184">IF(BZ30&gt;1,BY32,0)</f>
        <v>0</v>
      </c>
      <c r="CA32" s="16">
        <f t="shared" ref="CA32" si="185">IF(CA30&gt;1,BZ32,0)</f>
        <v>0</v>
      </c>
      <c r="CB32" s="16">
        <f t="shared" ref="CB32" si="186">IF(CB30&gt;1,CA32,0)</f>
        <v>0</v>
      </c>
      <c r="CC32" s="16">
        <f t="shared" ref="CC32" si="187">IF(CC30&gt;1,CB32,0)</f>
        <v>0</v>
      </c>
      <c r="CD32" s="16">
        <f t="shared" ref="CD32" si="188">IF(CD30&gt;1,CC32,0)</f>
        <v>0</v>
      </c>
      <c r="CE32" s="16">
        <f t="shared" ref="CE32" si="189">IF(CE30&gt;1,CD32,0)</f>
        <v>0</v>
      </c>
      <c r="CF32" s="16">
        <f t="shared" ref="CF32" si="190">IF(CF30&gt;1,CE32,0)</f>
        <v>0</v>
      </c>
      <c r="CG32" s="16">
        <f t="shared" ref="CG32" si="191">IF(CG30&gt;1,CF32,0)</f>
        <v>0</v>
      </c>
      <c r="CH32" s="133"/>
      <c r="CI32" s="133"/>
      <c r="CJ32" s="133"/>
      <c r="CK32" s="133"/>
      <c r="CL32" s="133"/>
      <c r="CM32" s="133"/>
      <c r="CN32" s="133"/>
      <c r="CO32" s="133"/>
      <c r="CP32" s="133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115" s="2" customFormat="1" ht="15">
      <c r="A33" s="4" t="s">
        <v>320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</row>
    <row r="34" spans="1:115" s="2" customFormat="1">
      <c r="A34" s="9" t="s">
        <v>94</v>
      </c>
      <c r="P34" s="38">
        <f>'High LF - portfolio costs'!P$12*O$21*0</f>
        <v>0</v>
      </c>
      <c r="Q34" s="38">
        <f t="shared" ref="Q34" si="192">IF(P35&gt;0,P35,0)</f>
        <v>0</v>
      </c>
      <c r="R34" s="38">
        <f t="shared" ref="R34" si="193">IF(Q35&gt;0,Q35,0)</f>
        <v>0</v>
      </c>
      <c r="S34" s="38">
        <f t="shared" ref="S34" si="194">IF(R35&gt;0,R35,0)</f>
        <v>0</v>
      </c>
      <c r="T34" s="38">
        <f t="shared" ref="T34" si="195">IF(S35&gt;0,S35,0)</f>
        <v>0</v>
      </c>
      <c r="U34" s="38">
        <f t="shared" ref="U34" si="196">IF(T35&gt;0,T35,0)</f>
        <v>0</v>
      </c>
      <c r="V34" s="38">
        <f t="shared" ref="V34" si="197">IF(U35&gt;0,U35,0)</f>
        <v>0</v>
      </c>
      <c r="W34" s="38">
        <f t="shared" ref="W34" si="198">IF(V35&gt;0,V35,0)</f>
        <v>0</v>
      </c>
      <c r="X34" s="38">
        <f t="shared" ref="X34" si="199">IF(W35&gt;0,W35,0)</f>
        <v>0</v>
      </c>
      <c r="Y34" s="38">
        <f t="shared" ref="Y34" si="200">IF(X35&gt;0,X35,0)</f>
        <v>0</v>
      </c>
      <c r="Z34" s="38">
        <f t="shared" ref="Z34" si="201">IF(Y35&gt;0,Y35,0)</f>
        <v>0</v>
      </c>
      <c r="AA34" s="38">
        <f t="shared" ref="AA34" si="202">IF(Z35&gt;0,Z35,0)</f>
        <v>0</v>
      </c>
      <c r="AB34" s="38">
        <f t="shared" ref="AB34" si="203">IF(AA35&gt;0,AA35,0)</f>
        <v>0</v>
      </c>
      <c r="AC34" s="38">
        <f t="shared" ref="AC34" si="204">IF(AB35&gt;0,AB35,0)</f>
        <v>0</v>
      </c>
      <c r="AD34" s="38">
        <f t="shared" ref="AD34" si="205">IF(AC35&gt;0,AC35,0)</f>
        <v>0</v>
      </c>
      <c r="AE34" s="38">
        <f t="shared" ref="AE34" si="206">IF(AD35&gt;0,AD35,0)</f>
        <v>0</v>
      </c>
      <c r="AF34" s="38">
        <f t="shared" ref="AF34" si="207">IF(AE35&gt;0,AE35,0)</f>
        <v>0</v>
      </c>
      <c r="AG34" s="38">
        <f t="shared" ref="AG34" si="208">IF(AF35&gt;0,AF35,0)</f>
        <v>0</v>
      </c>
      <c r="AH34" s="38">
        <f t="shared" ref="AH34" si="209">IF(AG35&gt;0,AG35,0)</f>
        <v>0</v>
      </c>
      <c r="AI34" s="38">
        <f t="shared" ref="AI34" si="210">IF(AH35&gt;0,AH35,0)</f>
        <v>0</v>
      </c>
      <c r="AJ34" s="38">
        <f t="shared" ref="AJ34" si="211">IF(AI35&gt;0,AI35,0)</f>
        <v>0</v>
      </c>
      <c r="AK34" s="38">
        <f t="shared" ref="AK34" si="212">IF(AJ35&gt;0,AJ35,0)</f>
        <v>0</v>
      </c>
      <c r="AL34" s="38">
        <f t="shared" ref="AL34" si="213">IF(AK35&gt;0,AK35,0)</f>
        <v>0</v>
      </c>
      <c r="AM34" s="38">
        <f t="shared" ref="AM34" si="214">IF(AL35&gt;0,AL35,0)</f>
        <v>0</v>
      </c>
      <c r="AN34" s="38">
        <f t="shared" ref="AN34:AP34" si="215">IF(AM35&gt;0,AM35,0)</f>
        <v>0</v>
      </c>
      <c r="AO34" s="408">
        <f>'High LF - portfolio costs'!AO12*0</f>
        <v>0</v>
      </c>
      <c r="AP34" s="38">
        <f t="shared" si="215"/>
        <v>0</v>
      </c>
      <c r="AQ34" s="38">
        <f t="shared" ref="AQ34" si="216">IF(AP35&gt;0,AP35,0)</f>
        <v>0</v>
      </c>
      <c r="AR34" s="38">
        <f t="shared" ref="AR34" si="217">IF(AQ35&gt;0,AQ35,0)</f>
        <v>0</v>
      </c>
      <c r="AS34" s="38">
        <f t="shared" ref="AS34" si="218">IF(AR35&gt;0,AR35,0)</f>
        <v>0</v>
      </c>
      <c r="AT34" s="38">
        <f t="shared" ref="AT34" si="219">IF(AS35&gt;0,AS35,0)</f>
        <v>0</v>
      </c>
      <c r="AU34" s="38">
        <f t="shared" ref="AU34" si="220">IF(AT35&gt;0,AT35,0)</f>
        <v>0</v>
      </c>
      <c r="AV34" s="38">
        <f t="shared" ref="AV34" si="221">IF(AU35&gt;0,AU35,0)</f>
        <v>0</v>
      </c>
      <c r="AW34" s="38">
        <f t="shared" ref="AW34" si="222">IF(AV35&gt;0,AV35,0)</f>
        <v>0</v>
      </c>
      <c r="AX34" s="38">
        <f t="shared" ref="AX34" si="223">IF(AW35&gt;0,AW35,0)</f>
        <v>0</v>
      </c>
      <c r="AY34" s="38">
        <f t="shared" ref="AY34" si="224">IF(AX35&gt;0,AX35,0)</f>
        <v>0</v>
      </c>
      <c r="AZ34" s="38">
        <f t="shared" ref="AZ34" si="225">IF(AY35&gt;0,AY35,0)</f>
        <v>0</v>
      </c>
      <c r="BA34" s="38">
        <f t="shared" ref="BA34" si="226">IF(AZ35&gt;0,AZ35,0)</f>
        <v>0</v>
      </c>
      <c r="BB34" s="38">
        <f t="shared" ref="BB34" si="227">IF(BA35&gt;0,BA35,0)</f>
        <v>0</v>
      </c>
      <c r="BC34" s="38">
        <f t="shared" ref="BC34" si="228">IF(BB35&gt;0,BB35,0)</f>
        <v>0</v>
      </c>
      <c r="BD34" s="38">
        <f t="shared" ref="BD34" si="229">IF(BC35&gt;0,BC35,0)</f>
        <v>0</v>
      </c>
      <c r="BE34" s="38">
        <f t="shared" ref="BE34" si="230">IF(BD35&gt;0,BD35,0)</f>
        <v>0</v>
      </c>
      <c r="BF34" s="38">
        <f t="shared" ref="BF34" si="231">IF(BE35&gt;0,BE35,0)</f>
        <v>0</v>
      </c>
      <c r="BG34" s="38">
        <f t="shared" ref="BG34" si="232">IF(BF35&gt;0,BF35,0)</f>
        <v>0</v>
      </c>
      <c r="BH34" s="38">
        <f t="shared" ref="BH34" si="233">IF(BG35&gt;0,BG35,0)</f>
        <v>0</v>
      </c>
      <c r="BI34" s="38">
        <f t="shared" ref="BI34" si="234">IF(BH35&gt;0,BH35,0)</f>
        <v>0</v>
      </c>
      <c r="BJ34" s="38">
        <f t="shared" ref="BJ34" si="235">IF(BI35&gt;0,BI35,0)</f>
        <v>0</v>
      </c>
      <c r="BK34" s="38">
        <f t="shared" ref="BK34" si="236">IF(BJ35&gt;0,BJ35,0)</f>
        <v>0</v>
      </c>
      <c r="BL34" s="38">
        <f t="shared" ref="BL34" si="237">IF(BK35&gt;0,BK35,0)</f>
        <v>0</v>
      </c>
      <c r="BM34" s="38">
        <f t="shared" ref="BM34:BO34" si="238">IF(BL35&gt;0,BL35,0)</f>
        <v>0</v>
      </c>
      <c r="BN34" s="408">
        <f>'High LF - portfolio costs'!BN12*0</f>
        <v>0</v>
      </c>
      <c r="BO34" s="38">
        <f t="shared" si="238"/>
        <v>0</v>
      </c>
      <c r="BP34" s="38">
        <f t="shared" ref="BP34" si="239">IF(BO35&gt;0,BO35,0)</f>
        <v>0</v>
      </c>
      <c r="BQ34" s="38">
        <f t="shared" ref="BQ34" si="240">IF(BP35&gt;0,BP35,0)</f>
        <v>0</v>
      </c>
      <c r="BR34" s="38">
        <f t="shared" ref="BR34" si="241">IF(BQ35&gt;0,BQ35,0)</f>
        <v>0</v>
      </c>
      <c r="BS34" s="38">
        <f t="shared" ref="BS34" si="242">IF(BR35&gt;0,BR35,0)</f>
        <v>0</v>
      </c>
      <c r="BT34" s="38">
        <f t="shared" ref="BT34" si="243">IF(BS35&gt;0,BS35,0)</f>
        <v>0</v>
      </c>
      <c r="BU34" s="38">
        <f t="shared" ref="BU34" si="244">IF(BT35&gt;0,BT35,0)</f>
        <v>0</v>
      </c>
      <c r="BV34" s="38">
        <f t="shared" ref="BV34" si="245">IF(BU35&gt;0,BU35,0)</f>
        <v>0</v>
      </c>
      <c r="BW34" s="38">
        <f t="shared" ref="BW34" si="246">IF(BV35&gt;0,BV35,0)</f>
        <v>0</v>
      </c>
      <c r="BX34" s="38">
        <f t="shared" ref="BX34" si="247">IF(BW35&gt;0,BW35,0)</f>
        <v>0</v>
      </c>
      <c r="BY34" s="38">
        <f t="shared" ref="BY34" si="248">IF(BX35&gt;0,BX35,0)</f>
        <v>0</v>
      </c>
      <c r="BZ34" s="38">
        <f t="shared" ref="BZ34" si="249">IF(BY35&gt;0,BY35,0)</f>
        <v>0</v>
      </c>
      <c r="CA34" s="38">
        <f t="shared" ref="CA34" si="250">IF(BZ35&gt;0,BZ35,0)</f>
        <v>0</v>
      </c>
      <c r="CB34" s="38">
        <f t="shared" ref="CB34" si="251">IF(CA35&gt;0,CA35,0)</f>
        <v>0</v>
      </c>
      <c r="CC34" s="38">
        <f t="shared" ref="CC34" si="252">IF(CB35&gt;0,CB35,0)</f>
        <v>0</v>
      </c>
      <c r="CD34" s="38">
        <f t="shared" ref="CD34" si="253">IF(CC35&gt;0,CC35,0)</f>
        <v>0</v>
      </c>
      <c r="CE34" s="38">
        <f t="shared" ref="CE34" si="254">IF(CD35&gt;0,CD35,0)</f>
        <v>0</v>
      </c>
      <c r="CF34" s="38">
        <f t="shared" ref="CF34" si="255">IF(CE35&gt;0,CE35,0)</f>
        <v>0</v>
      </c>
      <c r="CG34" s="38">
        <f t="shared" ref="CG34" si="256">IF(CF35&gt;0,CF35,0)</f>
        <v>0</v>
      </c>
    </row>
    <row r="35" spans="1:115" s="2" customFormat="1">
      <c r="A35" s="9" t="s">
        <v>95</v>
      </c>
      <c r="P35" s="38">
        <f t="shared" ref="P35:AP35" si="257">+P34-P36</f>
        <v>0</v>
      </c>
      <c r="Q35" s="38">
        <f t="shared" si="257"/>
        <v>0</v>
      </c>
      <c r="R35" s="38">
        <f t="shared" si="257"/>
        <v>0</v>
      </c>
      <c r="S35" s="38">
        <f t="shared" si="257"/>
        <v>0</v>
      </c>
      <c r="T35" s="38">
        <f t="shared" si="257"/>
        <v>0</v>
      </c>
      <c r="U35" s="38">
        <f t="shared" si="257"/>
        <v>0</v>
      </c>
      <c r="V35" s="38">
        <f t="shared" si="257"/>
        <v>0</v>
      </c>
      <c r="W35" s="38">
        <f t="shared" si="257"/>
        <v>0</v>
      </c>
      <c r="X35" s="38">
        <f t="shared" si="257"/>
        <v>0</v>
      </c>
      <c r="Y35" s="38">
        <f t="shared" si="257"/>
        <v>0</v>
      </c>
      <c r="Z35" s="38">
        <f t="shared" si="257"/>
        <v>0</v>
      </c>
      <c r="AA35" s="38">
        <f t="shared" si="257"/>
        <v>0</v>
      </c>
      <c r="AB35" s="38">
        <f t="shared" si="257"/>
        <v>0</v>
      </c>
      <c r="AC35" s="38">
        <f t="shared" si="257"/>
        <v>0</v>
      </c>
      <c r="AD35" s="38">
        <f t="shared" si="257"/>
        <v>0</v>
      </c>
      <c r="AE35" s="38">
        <f t="shared" si="257"/>
        <v>0</v>
      </c>
      <c r="AF35" s="38">
        <f t="shared" si="257"/>
        <v>0</v>
      </c>
      <c r="AG35" s="38">
        <f t="shared" si="257"/>
        <v>0</v>
      </c>
      <c r="AH35" s="38">
        <f t="shared" si="257"/>
        <v>0</v>
      </c>
      <c r="AI35" s="38">
        <f t="shared" si="257"/>
        <v>0</v>
      </c>
      <c r="AJ35" s="38">
        <f t="shared" si="257"/>
        <v>0</v>
      </c>
      <c r="AK35" s="38">
        <f t="shared" si="257"/>
        <v>0</v>
      </c>
      <c r="AL35" s="38">
        <f t="shared" si="257"/>
        <v>0</v>
      </c>
      <c r="AM35" s="38">
        <f t="shared" si="257"/>
        <v>0</v>
      </c>
      <c r="AN35" s="38">
        <f t="shared" si="257"/>
        <v>0</v>
      </c>
      <c r="AO35" s="38">
        <f t="shared" si="257"/>
        <v>0</v>
      </c>
      <c r="AP35" s="38">
        <f t="shared" si="257"/>
        <v>0</v>
      </c>
      <c r="AQ35" s="38">
        <f t="shared" ref="AQ35:BO35" si="258">+AQ34-AQ36</f>
        <v>0</v>
      </c>
      <c r="AR35" s="38">
        <f t="shared" si="258"/>
        <v>0</v>
      </c>
      <c r="AS35" s="38">
        <f t="shared" si="258"/>
        <v>0</v>
      </c>
      <c r="AT35" s="38">
        <f t="shared" si="258"/>
        <v>0</v>
      </c>
      <c r="AU35" s="38">
        <f t="shared" si="258"/>
        <v>0</v>
      </c>
      <c r="AV35" s="38">
        <f t="shared" si="258"/>
        <v>0</v>
      </c>
      <c r="AW35" s="38">
        <f t="shared" si="258"/>
        <v>0</v>
      </c>
      <c r="AX35" s="38">
        <f t="shared" si="258"/>
        <v>0</v>
      </c>
      <c r="AY35" s="38">
        <f t="shared" si="258"/>
        <v>0</v>
      </c>
      <c r="AZ35" s="38">
        <f t="shared" si="258"/>
        <v>0</v>
      </c>
      <c r="BA35" s="38">
        <f t="shared" si="258"/>
        <v>0</v>
      </c>
      <c r="BB35" s="38">
        <f t="shared" si="258"/>
        <v>0</v>
      </c>
      <c r="BC35" s="38">
        <f t="shared" si="258"/>
        <v>0</v>
      </c>
      <c r="BD35" s="38">
        <f t="shared" si="258"/>
        <v>0</v>
      </c>
      <c r="BE35" s="38">
        <f t="shared" si="258"/>
        <v>0</v>
      </c>
      <c r="BF35" s="38">
        <f t="shared" si="258"/>
        <v>0</v>
      </c>
      <c r="BG35" s="38">
        <f t="shared" si="258"/>
        <v>0</v>
      </c>
      <c r="BH35" s="38">
        <f t="shared" si="258"/>
        <v>0</v>
      </c>
      <c r="BI35" s="38">
        <f t="shared" si="258"/>
        <v>0</v>
      </c>
      <c r="BJ35" s="38">
        <f t="shared" si="258"/>
        <v>0</v>
      </c>
      <c r="BK35" s="38">
        <f t="shared" si="258"/>
        <v>0</v>
      </c>
      <c r="BL35" s="38">
        <f t="shared" si="258"/>
        <v>0</v>
      </c>
      <c r="BM35" s="38">
        <f t="shared" si="258"/>
        <v>0</v>
      </c>
      <c r="BN35" s="38">
        <f t="shared" si="258"/>
        <v>0</v>
      </c>
      <c r="BO35" s="38">
        <f t="shared" si="258"/>
        <v>0</v>
      </c>
      <c r="BP35" s="38">
        <f t="shared" ref="BP35:CG35" si="259">+BP34-BP36</f>
        <v>0</v>
      </c>
      <c r="BQ35" s="38">
        <f t="shared" si="259"/>
        <v>0</v>
      </c>
      <c r="BR35" s="38">
        <f t="shared" si="259"/>
        <v>0</v>
      </c>
      <c r="BS35" s="38">
        <f t="shared" si="259"/>
        <v>0</v>
      </c>
      <c r="BT35" s="38">
        <f t="shared" si="259"/>
        <v>0</v>
      </c>
      <c r="BU35" s="38">
        <f t="shared" si="259"/>
        <v>0</v>
      </c>
      <c r="BV35" s="38">
        <f t="shared" si="259"/>
        <v>0</v>
      </c>
      <c r="BW35" s="38">
        <f t="shared" si="259"/>
        <v>0</v>
      </c>
      <c r="BX35" s="38">
        <f t="shared" si="259"/>
        <v>0</v>
      </c>
      <c r="BY35" s="38">
        <f t="shared" si="259"/>
        <v>0</v>
      </c>
      <c r="BZ35" s="38">
        <f t="shared" si="259"/>
        <v>0</v>
      </c>
      <c r="CA35" s="38">
        <f t="shared" si="259"/>
        <v>0</v>
      </c>
      <c r="CB35" s="38">
        <f t="shared" si="259"/>
        <v>0</v>
      </c>
      <c r="CC35" s="38">
        <f t="shared" si="259"/>
        <v>0</v>
      </c>
      <c r="CD35" s="38">
        <f t="shared" si="259"/>
        <v>0</v>
      </c>
      <c r="CE35" s="38">
        <f t="shared" si="259"/>
        <v>0</v>
      </c>
      <c r="CF35" s="38">
        <f t="shared" si="259"/>
        <v>0</v>
      </c>
      <c r="CG35" s="38">
        <f t="shared" si="259"/>
        <v>0</v>
      </c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115" s="2" customFormat="1" ht="15">
      <c r="A36" s="9" t="s">
        <v>96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f>IF(P34&gt;1,P34/$B$9,0)</f>
        <v>0</v>
      </c>
      <c r="Q36" s="16">
        <f>IF(Q34&gt;1,P36,0)</f>
        <v>0</v>
      </c>
      <c r="R36" s="16">
        <f t="shared" ref="R36" si="260">IF(R34&gt;1,Q36,0)</f>
        <v>0</v>
      </c>
      <c r="S36" s="16">
        <f t="shared" ref="S36" si="261">IF(S34&gt;1,R36,0)</f>
        <v>0</v>
      </c>
      <c r="T36" s="16">
        <f t="shared" ref="T36" si="262">IF(T34&gt;1,S36,0)</f>
        <v>0</v>
      </c>
      <c r="U36" s="16">
        <f t="shared" ref="U36" si="263">IF(U34&gt;1,T36,0)</f>
        <v>0</v>
      </c>
      <c r="V36" s="16">
        <f t="shared" ref="V36" si="264">IF(V34&gt;1,U36,0)</f>
        <v>0</v>
      </c>
      <c r="W36" s="16">
        <f t="shared" ref="W36" si="265">IF(W34&gt;1,V36,0)</f>
        <v>0</v>
      </c>
      <c r="X36" s="16">
        <f t="shared" ref="X36" si="266">IF(X34&gt;1,W36,0)</f>
        <v>0</v>
      </c>
      <c r="Y36" s="16">
        <f t="shared" ref="Y36" si="267">IF(Y34&gt;1,X36,0)</f>
        <v>0</v>
      </c>
      <c r="Z36" s="16">
        <f t="shared" ref="Z36" si="268">IF(Z34&gt;1,Y36,0)</f>
        <v>0</v>
      </c>
      <c r="AA36" s="16">
        <f t="shared" ref="AA36" si="269">IF(AA34&gt;1,Z36,0)</f>
        <v>0</v>
      </c>
      <c r="AB36" s="16">
        <f t="shared" ref="AB36" si="270">IF(AB34&gt;1,AA36,0)</f>
        <v>0</v>
      </c>
      <c r="AC36" s="16">
        <f t="shared" ref="AC36" si="271">IF(AC34&gt;1,AB36,0)</f>
        <v>0</v>
      </c>
      <c r="AD36" s="16">
        <f t="shared" ref="AD36" si="272">IF(AD34&gt;1,AC36,0)</f>
        <v>0</v>
      </c>
      <c r="AE36" s="16">
        <f t="shared" ref="AE36" si="273">IF(AE34&gt;1,AD36,0)</f>
        <v>0</v>
      </c>
      <c r="AF36" s="16">
        <f t="shared" ref="AF36" si="274">IF(AF34&gt;1,AE36,0)</f>
        <v>0</v>
      </c>
      <c r="AG36" s="16">
        <f t="shared" ref="AG36" si="275">IF(AG34&gt;1,AF36,0)</f>
        <v>0</v>
      </c>
      <c r="AH36" s="16">
        <f t="shared" ref="AH36" si="276">IF(AH34&gt;1,AG36,0)</f>
        <v>0</v>
      </c>
      <c r="AI36" s="16">
        <f t="shared" ref="AI36" si="277">IF(AI34&gt;1,AH36,0)</f>
        <v>0</v>
      </c>
      <c r="AJ36" s="16">
        <f t="shared" ref="AJ36" si="278">IF(AJ34&gt;1,AI36,0)</f>
        <v>0</v>
      </c>
      <c r="AK36" s="16">
        <f t="shared" ref="AK36" si="279">IF(AK34&gt;1,AJ36,0)</f>
        <v>0</v>
      </c>
      <c r="AL36" s="16">
        <f t="shared" ref="AL36" si="280">IF(AL34&gt;1,AK36,0)</f>
        <v>0</v>
      </c>
      <c r="AM36" s="16">
        <f t="shared" ref="AM36" si="281">IF(AM34&gt;1,AL36,0)</f>
        <v>0</v>
      </c>
      <c r="AN36" s="16">
        <f t="shared" ref="AN36:AP36" si="282">IF(AN34&gt;1,AM36,0)</f>
        <v>0</v>
      </c>
      <c r="AO36" s="16">
        <f>IF(AO34&gt;1,AO34/$B$9,0)</f>
        <v>0</v>
      </c>
      <c r="AP36" s="16">
        <f t="shared" si="282"/>
        <v>0</v>
      </c>
      <c r="AQ36" s="16">
        <f t="shared" ref="AQ36" si="283">IF(AQ34&gt;1,AP36,0)</f>
        <v>0</v>
      </c>
      <c r="AR36" s="16">
        <f t="shared" ref="AR36" si="284">IF(AR34&gt;1,AQ36,0)</f>
        <v>0</v>
      </c>
      <c r="AS36" s="16">
        <f t="shared" ref="AS36" si="285">IF(AS34&gt;1,AR36,0)</f>
        <v>0</v>
      </c>
      <c r="AT36" s="16">
        <f t="shared" ref="AT36" si="286">IF(AT34&gt;1,AS36,0)</f>
        <v>0</v>
      </c>
      <c r="AU36" s="16">
        <f t="shared" ref="AU36" si="287">IF(AU34&gt;1,AT36,0)</f>
        <v>0</v>
      </c>
      <c r="AV36" s="16">
        <f t="shared" ref="AV36" si="288">IF(AV34&gt;1,AU36,0)</f>
        <v>0</v>
      </c>
      <c r="AW36" s="16">
        <f t="shared" ref="AW36" si="289">IF(AW34&gt;1,AV36,0)</f>
        <v>0</v>
      </c>
      <c r="AX36" s="16">
        <f t="shared" ref="AX36" si="290">IF(AX34&gt;1,AW36,0)</f>
        <v>0</v>
      </c>
      <c r="AY36" s="16">
        <f t="shared" ref="AY36" si="291">IF(AY34&gt;1,AX36,0)</f>
        <v>0</v>
      </c>
      <c r="AZ36" s="16">
        <f t="shared" ref="AZ36" si="292">IF(AZ34&gt;1,AY36,0)</f>
        <v>0</v>
      </c>
      <c r="BA36" s="16">
        <f t="shared" ref="BA36" si="293">IF(BA34&gt;1,AZ36,0)</f>
        <v>0</v>
      </c>
      <c r="BB36" s="16">
        <f t="shared" ref="BB36" si="294">IF(BB34&gt;1,BA36,0)</f>
        <v>0</v>
      </c>
      <c r="BC36" s="16">
        <f t="shared" ref="BC36" si="295">IF(BC34&gt;1,BB36,0)</f>
        <v>0</v>
      </c>
      <c r="BD36" s="16">
        <f t="shared" ref="BD36" si="296">IF(BD34&gt;1,BC36,0)</f>
        <v>0</v>
      </c>
      <c r="BE36" s="16">
        <f t="shared" ref="BE36" si="297">IF(BE34&gt;1,BD36,0)</f>
        <v>0</v>
      </c>
      <c r="BF36" s="16">
        <f t="shared" ref="BF36" si="298">IF(BF34&gt;1,BE36,0)</f>
        <v>0</v>
      </c>
      <c r="BG36" s="16">
        <f t="shared" ref="BG36" si="299">IF(BG34&gt;1,BF36,0)</f>
        <v>0</v>
      </c>
      <c r="BH36" s="16">
        <f t="shared" ref="BH36" si="300">IF(BH34&gt;1,BG36,0)</f>
        <v>0</v>
      </c>
      <c r="BI36" s="16">
        <f t="shared" ref="BI36" si="301">IF(BI34&gt;1,BH36,0)</f>
        <v>0</v>
      </c>
      <c r="BJ36" s="16">
        <f t="shared" ref="BJ36" si="302">IF(BJ34&gt;1,BI36,0)</f>
        <v>0</v>
      </c>
      <c r="BK36" s="16">
        <f t="shared" ref="BK36" si="303">IF(BK34&gt;1,BJ36,0)</f>
        <v>0</v>
      </c>
      <c r="BL36" s="16">
        <f t="shared" ref="BL36" si="304">IF(BL34&gt;1,BK36,0)</f>
        <v>0</v>
      </c>
      <c r="BM36" s="16">
        <f t="shared" ref="BM36:BO36" si="305">IF(BM34&gt;1,BL36,0)</f>
        <v>0</v>
      </c>
      <c r="BN36" s="16">
        <f>IF(BN34&gt;1,BN34/$B$9,0)</f>
        <v>0</v>
      </c>
      <c r="BO36" s="16">
        <f t="shared" si="305"/>
        <v>0</v>
      </c>
      <c r="BP36" s="16">
        <f t="shared" ref="BP36" si="306">IF(BP34&gt;1,BO36,0)</f>
        <v>0</v>
      </c>
      <c r="BQ36" s="16">
        <f t="shared" ref="BQ36" si="307">IF(BQ34&gt;1,BP36,0)</f>
        <v>0</v>
      </c>
      <c r="BR36" s="16">
        <f t="shared" ref="BR36" si="308">IF(BR34&gt;1,BQ36,0)</f>
        <v>0</v>
      </c>
      <c r="BS36" s="16">
        <f t="shared" ref="BS36" si="309">IF(BS34&gt;1,BR36,0)</f>
        <v>0</v>
      </c>
      <c r="BT36" s="16">
        <f t="shared" ref="BT36" si="310">IF(BT34&gt;1,BS36,0)</f>
        <v>0</v>
      </c>
      <c r="BU36" s="16">
        <f t="shared" ref="BU36" si="311">IF(BU34&gt;1,BT36,0)</f>
        <v>0</v>
      </c>
      <c r="BV36" s="16">
        <f t="shared" ref="BV36" si="312">IF(BV34&gt;1,BU36,0)</f>
        <v>0</v>
      </c>
      <c r="BW36" s="16">
        <f t="shared" ref="BW36" si="313">IF(BW34&gt;1,BV36,0)</f>
        <v>0</v>
      </c>
      <c r="BX36" s="16">
        <f t="shared" ref="BX36" si="314">IF(BX34&gt;1,BW36,0)</f>
        <v>0</v>
      </c>
      <c r="BY36" s="16">
        <f t="shared" ref="BY36" si="315">IF(BY34&gt;1,BX36,0)</f>
        <v>0</v>
      </c>
      <c r="BZ36" s="16">
        <f t="shared" ref="BZ36" si="316">IF(BZ34&gt;1,BY36,0)</f>
        <v>0</v>
      </c>
      <c r="CA36" s="16">
        <f t="shared" ref="CA36" si="317">IF(CA34&gt;1,BZ36,0)</f>
        <v>0</v>
      </c>
      <c r="CB36" s="16">
        <f t="shared" ref="CB36" si="318">IF(CB34&gt;1,CA36,0)</f>
        <v>0</v>
      </c>
      <c r="CC36" s="16">
        <f t="shared" ref="CC36" si="319">IF(CC34&gt;1,CB36,0)</f>
        <v>0</v>
      </c>
      <c r="CD36" s="16">
        <f t="shared" ref="CD36" si="320">IF(CD34&gt;1,CC36,0)</f>
        <v>0</v>
      </c>
      <c r="CE36" s="16">
        <f t="shared" ref="CE36" si="321">IF(CE34&gt;1,CD36,0)</f>
        <v>0</v>
      </c>
      <c r="CF36" s="16">
        <f t="shared" ref="CF36" si="322">IF(CF34&gt;1,CE36,0)</f>
        <v>0</v>
      </c>
      <c r="CG36" s="16">
        <f t="shared" ref="CG36" si="323">IF(CG34&gt;1,CF36,0)</f>
        <v>0</v>
      </c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115" s="2" customFormat="1" ht="15">
      <c r="A37" s="9"/>
      <c r="P37" s="16"/>
      <c r="Q37" s="16"/>
      <c r="R37" s="16"/>
      <c r="S37" s="16"/>
      <c r="T37" s="16"/>
      <c r="U37" s="133"/>
      <c r="V37" s="133"/>
      <c r="W37" s="133"/>
      <c r="X37" s="133"/>
      <c r="Y37" s="133"/>
      <c r="Z37" s="133"/>
      <c r="AA37" s="133"/>
      <c r="AB37" s="133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33"/>
      <c r="BB37" s="133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33"/>
      <c r="CA37" s="133"/>
      <c r="CB37" s="133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</row>
    <row r="38" spans="1:115" s="2" customFormat="1" ht="15">
      <c r="A38" s="9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33"/>
      <c r="BB38" s="133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</row>
    <row r="39" spans="1:115" s="2" customFormat="1" ht="15">
      <c r="A39" s="9" t="s">
        <v>170</v>
      </c>
      <c r="B39" s="42"/>
      <c r="C39" s="42"/>
      <c r="D39" s="42"/>
      <c r="E39" s="42"/>
      <c r="F39" s="42"/>
      <c r="G39" s="42"/>
      <c r="H39" s="42"/>
      <c r="I39" s="42"/>
      <c r="J39" s="42">
        <f>'High LF - portfolio costs'!J$10*I$21</f>
        <v>11.3</v>
      </c>
      <c r="K39" s="42">
        <f t="shared" ref="K39:X39" si="324">IF(J40&gt;0,J40,0)</f>
        <v>10.546666666666667</v>
      </c>
      <c r="L39" s="42">
        <f t="shared" si="324"/>
        <v>9.793333333333333</v>
      </c>
      <c r="M39" s="42">
        <f t="shared" si="324"/>
        <v>9.0399999999999991</v>
      </c>
      <c r="N39" s="42">
        <f t="shared" si="324"/>
        <v>8.2866666666666653</v>
      </c>
      <c r="O39" s="42">
        <f t="shared" si="324"/>
        <v>7.5333333333333314</v>
      </c>
      <c r="P39" s="42">
        <f t="shared" si="324"/>
        <v>6.7799999999999976</v>
      </c>
      <c r="Q39" s="42">
        <f t="shared" si="324"/>
        <v>6.0266666666666637</v>
      </c>
      <c r="R39" s="42">
        <f t="shared" si="324"/>
        <v>5.2733333333333299</v>
      </c>
      <c r="S39" s="42">
        <f t="shared" si="324"/>
        <v>4.519999999999996</v>
      </c>
      <c r="T39" s="42">
        <f t="shared" si="324"/>
        <v>3.7666666666666626</v>
      </c>
      <c r="U39" s="42">
        <f t="shared" si="324"/>
        <v>3.0133333333333292</v>
      </c>
      <c r="V39" s="42">
        <f t="shared" si="324"/>
        <v>2.2599999999999958</v>
      </c>
      <c r="W39" s="42">
        <f t="shared" si="324"/>
        <v>1.5066666666666624</v>
      </c>
      <c r="X39" s="42">
        <f t="shared" si="324"/>
        <v>0.75333333333332897</v>
      </c>
      <c r="Y39" s="42"/>
      <c r="Z39" s="42"/>
      <c r="AA39" s="42"/>
      <c r="AB39" s="42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</row>
    <row r="40" spans="1:115" s="2" customFormat="1" ht="15">
      <c r="B40" s="42"/>
      <c r="C40" s="42"/>
      <c r="D40" s="42"/>
      <c r="E40" s="42"/>
      <c r="F40" s="42"/>
      <c r="G40" s="42"/>
      <c r="H40" s="42"/>
      <c r="I40" s="42"/>
      <c r="J40" s="42">
        <f>+J39-J41</f>
        <v>10.546666666666667</v>
      </c>
      <c r="K40" s="42">
        <f t="shared" ref="K40:X40" si="325">+K39-K41</f>
        <v>9.793333333333333</v>
      </c>
      <c r="L40" s="42">
        <f t="shared" si="325"/>
        <v>9.0399999999999991</v>
      </c>
      <c r="M40" s="42">
        <f t="shared" si="325"/>
        <v>8.2866666666666653</v>
      </c>
      <c r="N40" s="42">
        <f t="shared" si="325"/>
        <v>7.5333333333333314</v>
      </c>
      <c r="O40" s="42">
        <f t="shared" si="325"/>
        <v>6.7799999999999976</v>
      </c>
      <c r="P40" s="42">
        <f t="shared" si="325"/>
        <v>6.0266666666666637</v>
      </c>
      <c r="Q40" s="42">
        <f t="shared" si="325"/>
        <v>5.2733333333333299</v>
      </c>
      <c r="R40" s="42">
        <f t="shared" si="325"/>
        <v>4.519999999999996</v>
      </c>
      <c r="S40" s="42">
        <f t="shared" si="325"/>
        <v>3.7666666666666626</v>
      </c>
      <c r="T40" s="42">
        <f t="shared" si="325"/>
        <v>3.0133333333333292</v>
      </c>
      <c r="U40" s="42">
        <f t="shared" si="325"/>
        <v>2.2599999999999958</v>
      </c>
      <c r="V40" s="42">
        <f t="shared" si="325"/>
        <v>1.5066666666666624</v>
      </c>
      <c r="W40" s="42">
        <f t="shared" si="325"/>
        <v>0.75333333333332897</v>
      </c>
      <c r="X40" s="42">
        <f t="shared" si="325"/>
        <v>-4.4408920985006262E-15</v>
      </c>
      <c r="Y40" s="42"/>
      <c r="Z40" s="42"/>
      <c r="AA40" s="42"/>
      <c r="AB40" s="42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</row>
    <row r="41" spans="1:115" s="2" customFormat="1" ht="15">
      <c r="A41" s="9"/>
      <c r="B41" s="42"/>
      <c r="C41" s="42"/>
      <c r="D41" s="42"/>
      <c r="E41" s="42"/>
      <c r="F41" s="42"/>
      <c r="G41" s="42"/>
      <c r="H41" s="42"/>
      <c r="I41" s="42"/>
      <c r="J41" s="42">
        <f>IF(J39&gt;0.1,J39/$B$8,0)</f>
        <v>0.75333333333333341</v>
      </c>
      <c r="K41" s="42">
        <f>IF(K39&gt;0.1,J41,0)</f>
        <v>0.75333333333333341</v>
      </c>
      <c r="L41" s="42">
        <f t="shared" ref="L41:X41" si="326">IF(L39&gt;0.1,K41,0)</f>
        <v>0.75333333333333341</v>
      </c>
      <c r="M41" s="42">
        <f t="shared" si="326"/>
        <v>0.75333333333333341</v>
      </c>
      <c r="N41" s="42">
        <f t="shared" si="326"/>
        <v>0.75333333333333341</v>
      </c>
      <c r="O41" s="42">
        <f t="shared" si="326"/>
        <v>0.75333333333333341</v>
      </c>
      <c r="P41" s="42">
        <f t="shared" si="326"/>
        <v>0.75333333333333341</v>
      </c>
      <c r="Q41" s="42">
        <f t="shared" si="326"/>
        <v>0.75333333333333341</v>
      </c>
      <c r="R41" s="42">
        <f t="shared" si="326"/>
        <v>0.75333333333333341</v>
      </c>
      <c r="S41" s="42">
        <f t="shared" si="326"/>
        <v>0.75333333333333341</v>
      </c>
      <c r="T41" s="42">
        <f t="shared" si="326"/>
        <v>0.75333333333333341</v>
      </c>
      <c r="U41" s="42">
        <f t="shared" si="326"/>
        <v>0.75333333333333341</v>
      </c>
      <c r="V41" s="42">
        <f t="shared" si="326"/>
        <v>0.75333333333333341</v>
      </c>
      <c r="W41" s="42">
        <f t="shared" si="326"/>
        <v>0.75333333333333341</v>
      </c>
      <c r="X41" s="42">
        <f t="shared" si="326"/>
        <v>0.75333333333333341</v>
      </c>
      <c r="Y41" s="42"/>
      <c r="Z41" s="42"/>
      <c r="AA41" s="42"/>
      <c r="AB41" s="42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</row>
    <row r="42" spans="1:115" s="2" customFormat="1" ht="15">
      <c r="A42" s="9" t="s">
        <v>171</v>
      </c>
      <c r="B42" s="42"/>
      <c r="C42" s="42"/>
      <c r="D42" s="42"/>
      <c r="E42" s="42"/>
      <c r="F42" s="42"/>
      <c r="G42" s="42"/>
      <c r="H42" s="42"/>
      <c r="I42" s="42"/>
      <c r="J42" s="42"/>
      <c r="K42" s="42">
        <f>'High LF - portfolio costs'!K$10*J$21</f>
        <v>93.838980000000006</v>
      </c>
      <c r="L42" s="42">
        <f t="shared" ref="L42:Y42" si="327">IF(K43&gt;0,K43,0)</f>
        <v>87.583048000000005</v>
      </c>
      <c r="M42" s="42">
        <f t="shared" si="327"/>
        <v>81.327116000000004</v>
      </c>
      <c r="N42" s="42">
        <f t="shared" si="327"/>
        <v>75.071184000000002</v>
      </c>
      <c r="O42" s="42">
        <f t="shared" si="327"/>
        <v>68.815252000000001</v>
      </c>
      <c r="P42" s="42">
        <f t="shared" si="327"/>
        <v>62.55932</v>
      </c>
      <c r="Q42" s="42">
        <f t="shared" si="327"/>
        <v>56.303387999999998</v>
      </c>
      <c r="R42" s="42">
        <f t="shared" si="327"/>
        <v>50.047455999999997</v>
      </c>
      <c r="S42" s="42">
        <f t="shared" si="327"/>
        <v>43.791523999999995</v>
      </c>
      <c r="T42" s="42">
        <f t="shared" si="327"/>
        <v>37.535591999999994</v>
      </c>
      <c r="U42" s="42">
        <f t="shared" si="327"/>
        <v>31.279659999999993</v>
      </c>
      <c r="V42" s="42">
        <f t="shared" si="327"/>
        <v>25.023727999999991</v>
      </c>
      <c r="W42" s="42">
        <f t="shared" si="327"/>
        <v>18.76779599999999</v>
      </c>
      <c r="X42" s="42">
        <f t="shared" si="327"/>
        <v>12.511863999999989</v>
      </c>
      <c r="Y42" s="42">
        <f t="shared" si="327"/>
        <v>6.2559319999999881</v>
      </c>
      <c r="Z42" s="42"/>
      <c r="AA42" s="42"/>
      <c r="AB42" s="42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</row>
    <row r="43" spans="1:115" s="2" customFormat="1" ht="15">
      <c r="A43" s="9"/>
      <c r="B43" s="42"/>
      <c r="C43" s="42"/>
      <c r="D43" s="42"/>
      <c r="E43" s="42"/>
      <c r="F43" s="42"/>
      <c r="G43" s="42"/>
      <c r="H43" s="42"/>
      <c r="I43" s="42"/>
      <c r="J43" s="133"/>
      <c r="K43" s="42">
        <f>+K42-K44</f>
        <v>87.583048000000005</v>
      </c>
      <c r="L43" s="42">
        <f t="shared" ref="L43:Y43" si="328">+L42-L44</f>
        <v>81.327116000000004</v>
      </c>
      <c r="M43" s="42">
        <f t="shared" si="328"/>
        <v>75.071184000000002</v>
      </c>
      <c r="N43" s="42">
        <f t="shared" si="328"/>
        <v>68.815252000000001</v>
      </c>
      <c r="O43" s="42">
        <f t="shared" si="328"/>
        <v>62.55932</v>
      </c>
      <c r="P43" s="42">
        <f t="shared" si="328"/>
        <v>56.303387999999998</v>
      </c>
      <c r="Q43" s="42">
        <f t="shared" si="328"/>
        <v>50.047455999999997</v>
      </c>
      <c r="R43" s="42">
        <f t="shared" si="328"/>
        <v>43.791523999999995</v>
      </c>
      <c r="S43" s="42">
        <f t="shared" si="328"/>
        <v>37.535591999999994</v>
      </c>
      <c r="T43" s="42">
        <f t="shared" si="328"/>
        <v>31.279659999999993</v>
      </c>
      <c r="U43" s="42">
        <f t="shared" si="328"/>
        <v>25.023727999999991</v>
      </c>
      <c r="V43" s="42">
        <f t="shared" si="328"/>
        <v>18.76779599999999</v>
      </c>
      <c r="W43" s="42">
        <f t="shared" si="328"/>
        <v>12.511863999999989</v>
      </c>
      <c r="X43" s="42">
        <f t="shared" si="328"/>
        <v>6.2559319999999881</v>
      </c>
      <c r="Y43" s="42">
        <f t="shared" si="328"/>
        <v>-1.2434497875801753E-14</v>
      </c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</row>
    <row r="44" spans="1:115" s="2" customFormat="1" ht="1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>
        <f>IF(K42&gt;0.1,K42/$B$8,0)</f>
        <v>6.2559320000000005</v>
      </c>
      <c r="L44" s="42">
        <f>IF(L42&gt;0.1,K44,0)</f>
        <v>6.2559320000000005</v>
      </c>
      <c r="M44" s="42">
        <f t="shared" ref="M44:Y44" si="329">IF(M42&gt;0.1,L44,0)</f>
        <v>6.2559320000000005</v>
      </c>
      <c r="N44" s="42">
        <f t="shared" si="329"/>
        <v>6.2559320000000005</v>
      </c>
      <c r="O44" s="42">
        <f t="shared" si="329"/>
        <v>6.2559320000000005</v>
      </c>
      <c r="P44" s="42">
        <f t="shared" si="329"/>
        <v>6.2559320000000005</v>
      </c>
      <c r="Q44" s="42">
        <f t="shared" si="329"/>
        <v>6.2559320000000005</v>
      </c>
      <c r="R44" s="42">
        <f t="shared" si="329"/>
        <v>6.2559320000000005</v>
      </c>
      <c r="S44" s="42">
        <f t="shared" si="329"/>
        <v>6.2559320000000005</v>
      </c>
      <c r="T44" s="42">
        <f t="shared" si="329"/>
        <v>6.2559320000000005</v>
      </c>
      <c r="U44" s="42">
        <f t="shared" si="329"/>
        <v>6.2559320000000005</v>
      </c>
      <c r="V44" s="42">
        <f t="shared" si="329"/>
        <v>6.2559320000000005</v>
      </c>
      <c r="W44" s="42">
        <f t="shared" si="329"/>
        <v>6.2559320000000005</v>
      </c>
      <c r="X44" s="42">
        <f t="shared" si="329"/>
        <v>6.2559320000000005</v>
      </c>
      <c r="Y44" s="42">
        <f t="shared" si="329"/>
        <v>6.2559320000000005</v>
      </c>
      <c r="Z44" s="42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</row>
    <row r="45" spans="1:115" s="2" customFormat="1" ht="15">
      <c r="A45" s="9" t="s">
        <v>172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>
        <f>'High LF - portfolio costs'!L$10*K$21</f>
        <v>123.8460948</v>
      </c>
      <c r="M45" s="42">
        <f t="shared" ref="M45:Z45" si="330">IF(L46&gt;0,L46,0)</f>
        <v>115.58968848000001</v>
      </c>
      <c r="N45" s="42">
        <f t="shared" si="330"/>
        <v>107.33328216000001</v>
      </c>
      <c r="O45" s="42">
        <f t="shared" si="330"/>
        <v>99.076875840000014</v>
      </c>
      <c r="P45" s="42">
        <f t="shared" si="330"/>
        <v>90.820469520000017</v>
      </c>
      <c r="Q45" s="42">
        <f t="shared" si="330"/>
        <v>82.564063200000021</v>
      </c>
      <c r="R45" s="42">
        <f t="shared" si="330"/>
        <v>74.307656880000025</v>
      </c>
      <c r="S45" s="42">
        <f t="shared" si="330"/>
        <v>66.051250560000028</v>
      </c>
      <c r="T45" s="42">
        <f t="shared" si="330"/>
        <v>57.794844240000032</v>
      </c>
      <c r="U45" s="42">
        <f t="shared" si="330"/>
        <v>49.538437920000035</v>
      </c>
      <c r="V45" s="42">
        <f t="shared" si="330"/>
        <v>41.282031600000039</v>
      </c>
      <c r="W45" s="42">
        <f t="shared" si="330"/>
        <v>33.025625280000042</v>
      </c>
      <c r="X45" s="42">
        <f t="shared" si="330"/>
        <v>24.769218960000043</v>
      </c>
      <c r="Y45" s="42">
        <f t="shared" si="330"/>
        <v>16.512812640000043</v>
      </c>
      <c r="Z45" s="42">
        <f t="shared" si="330"/>
        <v>8.2564063200000426</v>
      </c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</row>
    <row r="46" spans="1:115" s="2" customFormat="1" ht="15">
      <c r="B46" s="42"/>
      <c r="C46" s="42"/>
      <c r="D46" s="42"/>
      <c r="E46" s="42"/>
      <c r="F46" s="42"/>
      <c r="G46" s="42"/>
      <c r="H46" s="42"/>
      <c r="I46" s="42"/>
      <c r="J46" s="42"/>
      <c r="K46" s="133"/>
      <c r="L46" s="42">
        <f>+L45-L47</f>
        <v>115.58968848000001</v>
      </c>
      <c r="M46" s="42">
        <f t="shared" ref="M46:Z46" si="331">+M45-M47</f>
        <v>107.33328216000001</v>
      </c>
      <c r="N46" s="42">
        <f t="shared" si="331"/>
        <v>99.076875840000014</v>
      </c>
      <c r="O46" s="42">
        <f t="shared" si="331"/>
        <v>90.820469520000017</v>
      </c>
      <c r="P46" s="42">
        <f t="shared" si="331"/>
        <v>82.564063200000021</v>
      </c>
      <c r="Q46" s="42">
        <f t="shared" si="331"/>
        <v>74.307656880000025</v>
      </c>
      <c r="R46" s="42">
        <f t="shared" si="331"/>
        <v>66.051250560000028</v>
      </c>
      <c r="S46" s="42">
        <f t="shared" si="331"/>
        <v>57.794844240000032</v>
      </c>
      <c r="T46" s="42">
        <f t="shared" si="331"/>
        <v>49.538437920000035</v>
      </c>
      <c r="U46" s="42">
        <f t="shared" si="331"/>
        <v>41.282031600000039</v>
      </c>
      <c r="V46" s="42">
        <f t="shared" si="331"/>
        <v>33.025625280000042</v>
      </c>
      <c r="W46" s="42">
        <f t="shared" si="331"/>
        <v>24.769218960000043</v>
      </c>
      <c r="X46" s="42">
        <f t="shared" si="331"/>
        <v>16.512812640000043</v>
      </c>
      <c r="Y46" s="42">
        <f t="shared" si="331"/>
        <v>8.2564063200000426</v>
      </c>
      <c r="Z46" s="42">
        <f t="shared" si="331"/>
        <v>4.2632564145606011E-14</v>
      </c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</row>
    <row r="47" spans="1:115" s="2" customFormat="1" ht="1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>
        <f>IF(L45&gt;0.1,L45/$B$8,0)</f>
        <v>8.25640632</v>
      </c>
      <c r="M47" s="42">
        <f>IF(M45&gt;0.1,L47,0)</f>
        <v>8.25640632</v>
      </c>
      <c r="N47" s="42">
        <f t="shared" ref="N47:Z47" si="332">IF(N45&gt;0.1,M47,0)</f>
        <v>8.25640632</v>
      </c>
      <c r="O47" s="42">
        <f t="shared" si="332"/>
        <v>8.25640632</v>
      </c>
      <c r="P47" s="42">
        <f t="shared" si="332"/>
        <v>8.25640632</v>
      </c>
      <c r="Q47" s="42">
        <f t="shared" si="332"/>
        <v>8.25640632</v>
      </c>
      <c r="R47" s="42">
        <f t="shared" si="332"/>
        <v>8.25640632</v>
      </c>
      <c r="S47" s="42">
        <f t="shared" si="332"/>
        <v>8.25640632</v>
      </c>
      <c r="T47" s="42">
        <f t="shared" si="332"/>
        <v>8.25640632</v>
      </c>
      <c r="U47" s="42">
        <f t="shared" si="332"/>
        <v>8.25640632</v>
      </c>
      <c r="V47" s="42">
        <f t="shared" si="332"/>
        <v>8.25640632</v>
      </c>
      <c r="W47" s="42">
        <f t="shared" si="332"/>
        <v>8.25640632</v>
      </c>
      <c r="X47" s="42">
        <f t="shared" si="332"/>
        <v>8.25640632</v>
      </c>
      <c r="Y47" s="42">
        <f t="shared" si="332"/>
        <v>8.25640632</v>
      </c>
      <c r="Z47" s="42">
        <f t="shared" si="332"/>
        <v>8.25640632</v>
      </c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</row>
    <row r="48" spans="1:115" s="2" customFormat="1" ht="15">
      <c r="A48" s="9" t="s">
        <v>173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>
        <f>'High LF - portfolio costs'!M$10*L$21</f>
        <v>138.093935832</v>
      </c>
      <c r="N48" s="42">
        <f t="shared" ref="N48:AA48" si="333">IF(M49&gt;0,M49,0)</f>
        <v>128.88767344319999</v>
      </c>
      <c r="O48" s="42">
        <f t="shared" si="333"/>
        <v>119.68141105439999</v>
      </c>
      <c r="P48" s="42">
        <f t="shared" si="333"/>
        <v>110.47514866559999</v>
      </c>
      <c r="Q48" s="42">
        <f t="shared" si="333"/>
        <v>101.26888627679999</v>
      </c>
      <c r="R48" s="42">
        <f t="shared" si="333"/>
        <v>92.06262388799999</v>
      </c>
      <c r="S48" s="42">
        <f t="shared" si="333"/>
        <v>82.856361499199991</v>
      </c>
      <c r="T48" s="42">
        <f t="shared" si="333"/>
        <v>73.650099110399992</v>
      </c>
      <c r="U48" s="42">
        <f t="shared" si="333"/>
        <v>64.443836721599993</v>
      </c>
      <c r="V48" s="42">
        <f t="shared" si="333"/>
        <v>55.237574332799994</v>
      </c>
      <c r="W48" s="42">
        <f t="shared" si="333"/>
        <v>46.031311943999995</v>
      </c>
      <c r="X48" s="42">
        <f t="shared" si="333"/>
        <v>36.825049555199996</v>
      </c>
      <c r="Y48" s="42">
        <f t="shared" si="333"/>
        <v>27.618787166399997</v>
      </c>
      <c r="Z48" s="42">
        <f t="shared" si="333"/>
        <v>18.412524777599998</v>
      </c>
      <c r="AA48" s="42">
        <f t="shared" si="333"/>
        <v>9.2062623887999973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</row>
    <row r="49" spans="1:114" s="2" customFormat="1" ht="1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33"/>
      <c r="M49" s="42">
        <f>+M48-M50</f>
        <v>128.88767344319999</v>
      </c>
      <c r="N49" s="42">
        <f t="shared" ref="N49:AA49" si="334">+N48-N50</f>
        <v>119.68141105439999</v>
      </c>
      <c r="O49" s="42">
        <f t="shared" si="334"/>
        <v>110.47514866559999</v>
      </c>
      <c r="P49" s="42">
        <f t="shared" si="334"/>
        <v>101.26888627679999</v>
      </c>
      <c r="Q49" s="42">
        <f t="shared" si="334"/>
        <v>92.06262388799999</v>
      </c>
      <c r="R49" s="42">
        <f t="shared" si="334"/>
        <v>82.856361499199991</v>
      </c>
      <c r="S49" s="42">
        <f t="shared" si="334"/>
        <v>73.650099110399992</v>
      </c>
      <c r="T49" s="42">
        <f t="shared" si="334"/>
        <v>64.443836721599993</v>
      </c>
      <c r="U49" s="42">
        <f t="shared" si="334"/>
        <v>55.237574332799994</v>
      </c>
      <c r="V49" s="42">
        <f t="shared" si="334"/>
        <v>46.031311943999995</v>
      </c>
      <c r="W49" s="42">
        <f t="shared" si="334"/>
        <v>36.825049555199996</v>
      </c>
      <c r="X49" s="42">
        <f t="shared" si="334"/>
        <v>27.618787166399997</v>
      </c>
      <c r="Y49" s="42">
        <f t="shared" si="334"/>
        <v>18.412524777599998</v>
      </c>
      <c r="Z49" s="42">
        <f t="shared" si="334"/>
        <v>9.2062623887999973</v>
      </c>
      <c r="AA49" s="42">
        <f t="shared" si="334"/>
        <v>0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</row>
    <row r="50" spans="1:114" s="2" customFormat="1" ht="1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>
        <f>IF(M48&gt;0.1,M48/$B$8,0)</f>
        <v>9.2062623888000008</v>
      </c>
      <c r="N50" s="42">
        <f>IF(N48&gt;0.1,M50,0)</f>
        <v>9.2062623888000008</v>
      </c>
      <c r="O50" s="42">
        <f t="shared" ref="O50:AA50" si="335">IF(O48&gt;0.1,N50,0)</f>
        <v>9.2062623888000008</v>
      </c>
      <c r="P50" s="42">
        <f t="shared" si="335"/>
        <v>9.2062623888000008</v>
      </c>
      <c r="Q50" s="42">
        <f t="shared" si="335"/>
        <v>9.2062623888000008</v>
      </c>
      <c r="R50" s="42">
        <f t="shared" si="335"/>
        <v>9.2062623888000008</v>
      </c>
      <c r="S50" s="42">
        <f t="shared" si="335"/>
        <v>9.2062623888000008</v>
      </c>
      <c r="T50" s="42">
        <f t="shared" si="335"/>
        <v>9.2062623888000008</v>
      </c>
      <c r="U50" s="42">
        <f t="shared" si="335"/>
        <v>9.2062623888000008</v>
      </c>
      <c r="V50" s="42">
        <f t="shared" si="335"/>
        <v>9.2062623888000008</v>
      </c>
      <c r="W50" s="42">
        <f t="shared" si="335"/>
        <v>9.2062623888000008</v>
      </c>
      <c r="X50" s="42">
        <f t="shared" si="335"/>
        <v>9.2062623888000008</v>
      </c>
      <c r="Y50" s="42">
        <f t="shared" si="335"/>
        <v>9.2062623888000008</v>
      </c>
      <c r="Z50" s="42">
        <f t="shared" si="335"/>
        <v>9.2062623888000008</v>
      </c>
      <c r="AA50" s="42">
        <f t="shared" si="335"/>
        <v>9.2062623888000008</v>
      </c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</row>
    <row r="51" spans="1:114" s="2" customFormat="1" ht="15">
      <c r="A51" s="9" t="s">
        <v>174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>
        <f>'High LF - portfolio costs'!N$10*M$21</f>
        <v>146.57755094639998</v>
      </c>
      <c r="O51" s="42">
        <f t="shared" ref="O51:AB51" si="336">IF(N52&gt;0,N52,0)</f>
        <v>136.80571421663998</v>
      </c>
      <c r="P51" s="42">
        <f t="shared" si="336"/>
        <v>127.03387748687999</v>
      </c>
      <c r="Q51" s="42">
        <f t="shared" si="336"/>
        <v>117.26204075711999</v>
      </c>
      <c r="R51" s="42">
        <f t="shared" si="336"/>
        <v>107.49020402735999</v>
      </c>
      <c r="S51" s="42">
        <f t="shared" si="336"/>
        <v>97.718367297599997</v>
      </c>
      <c r="T51" s="42">
        <f t="shared" si="336"/>
        <v>87.94653056784</v>
      </c>
      <c r="U51" s="42">
        <f t="shared" si="336"/>
        <v>78.174693838080003</v>
      </c>
      <c r="V51" s="42">
        <f t="shared" si="336"/>
        <v>68.402857108320006</v>
      </c>
      <c r="W51" s="42">
        <f t="shared" si="336"/>
        <v>58.631020378560009</v>
      </c>
      <c r="X51" s="42">
        <f t="shared" si="336"/>
        <v>48.859183648800013</v>
      </c>
      <c r="Y51" s="42">
        <f t="shared" si="336"/>
        <v>39.087346919040016</v>
      </c>
      <c r="Z51" s="42">
        <f t="shared" si="336"/>
        <v>29.315510189280019</v>
      </c>
      <c r="AA51" s="42">
        <f t="shared" si="336"/>
        <v>19.543673459520022</v>
      </c>
      <c r="AB51" s="42">
        <f t="shared" si="336"/>
        <v>9.7718367297600235</v>
      </c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</row>
    <row r="52" spans="1:114" s="2" customFormat="1" ht="1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133"/>
      <c r="N52" s="42">
        <f>+N51-N53</f>
        <v>136.80571421663998</v>
      </c>
      <c r="O52" s="42">
        <f t="shared" ref="O52:AB52" si="337">+O51-O53</f>
        <v>127.03387748687999</v>
      </c>
      <c r="P52" s="42">
        <f t="shared" si="337"/>
        <v>117.26204075711999</v>
      </c>
      <c r="Q52" s="42">
        <f t="shared" si="337"/>
        <v>107.49020402735999</v>
      </c>
      <c r="R52" s="42">
        <f t="shared" si="337"/>
        <v>97.718367297599997</v>
      </c>
      <c r="S52" s="42">
        <f t="shared" si="337"/>
        <v>87.94653056784</v>
      </c>
      <c r="T52" s="42">
        <f t="shared" si="337"/>
        <v>78.174693838080003</v>
      </c>
      <c r="U52" s="42">
        <f t="shared" si="337"/>
        <v>68.402857108320006</v>
      </c>
      <c r="V52" s="42">
        <f t="shared" si="337"/>
        <v>58.631020378560009</v>
      </c>
      <c r="W52" s="42">
        <f t="shared" si="337"/>
        <v>48.859183648800013</v>
      </c>
      <c r="X52" s="42">
        <f t="shared" si="337"/>
        <v>39.087346919040016</v>
      </c>
      <c r="Y52" s="42">
        <f t="shared" si="337"/>
        <v>29.315510189280019</v>
      </c>
      <c r="Z52" s="42">
        <f t="shared" si="337"/>
        <v>19.543673459520022</v>
      </c>
      <c r="AA52" s="42">
        <f t="shared" si="337"/>
        <v>9.7718367297600235</v>
      </c>
      <c r="AB52" s="42">
        <f t="shared" si="337"/>
        <v>2.4868995751603507E-14</v>
      </c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</row>
    <row r="53" spans="1:114" s="2" customFormat="1" ht="1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>
        <f>IF(N51&gt;0.1,N51/$B$8,0)</f>
        <v>9.7718367297599986</v>
      </c>
      <c r="O53" s="42">
        <f>IF(O51&gt;0.1,N53,0)</f>
        <v>9.7718367297599986</v>
      </c>
      <c r="P53" s="42">
        <f t="shared" ref="P53:AB53" si="338">IF(P51&gt;0.1,O53,0)</f>
        <v>9.7718367297599986</v>
      </c>
      <c r="Q53" s="42">
        <f t="shared" si="338"/>
        <v>9.7718367297599986</v>
      </c>
      <c r="R53" s="42">
        <f t="shared" si="338"/>
        <v>9.7718367297599986</v>
      </c>
      <c r="S53" s="42">
        <f t="shared" si="338"/>
        <v>9.7718367297599986</v>
      </c>
      <c r="T53" s="42">
        <f t="shared" si="338"/>
        <v>9.7718367297599986</v>
      </c>
      <c r="U53" s="42">
        <f t="shared" si="338"/>
        <v>9.7718367297599986</v>
      </c>
      <c r="V53" s="42">
        <f t="shared" si="338"/>
        <v>9.7718367297599986</v>
      </c>
      <c r="W53" s="42">
        <f t="shared" si="338"/>
        <v>9.7718367297599986</v>
      </c>
      <c r="X53" s="42">
        <f t="shared" si="338"/>
        <v>9.7718367297599986</v>
      </c>
      <c r="Y53" s="42">
        <f t="shared" si="338"/>
        <v>9.7718367297599986</v>
      </c>
      <c r="Z53" s="42">
        <f t="shared" si="338"/>
        <v>9.7718367297599986</v>
      </c>
      <c r="AA53" s="42">
        <f t="shared" si="338"/>
        <v>9.7718367297599986</v>
      </c>
      <c r="AB53" s="42">
        <f t="shared" si="338"/>
        <v>9.7718367297599986</v>
      </c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</row>
    <row r="54" spans="1:114" s="2" customFormat="1" ht="15">
      <c r="A54" s="9" t="s">
        <v>175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>'High LF - portfolio costs'!O$10*N$21</f>
        <v>130.35882043382401</v>
      </c>
      <c r="P54" s="42">
        <f t="shared" ref="P54:AC54" si="339">IF(O55&gt;0,O55,0)</f>
        <v>121.66823240490241</v>
      </c>
      <c r="Q54" s="42">
        <f t="shared" si="339"/>
        <v>112.97764437598082</v>
      </c>
      <c r="R54" s="42">
        <f t="shared" si="339"/>
        <v>104.28705634705922</v>
      </c>
      <c r="S54" s="42">
        <f t="shared" si="339"/>
        <v>95.596468318137624</v>
      </c>
      <c r="T54" s="42">
        <f t="shared" si="339"/>
        <v>86.905880289216029</v>
      </c>
      <c r="U54" s="42">
        <f t="shared" si="339"/>
        <v>78.215292260294433</v>
      </c>
      <c r="V54" s="42">
        <f t="shared" si="339"/>
        <v>69.524704231372837</v>
      </c>
      <c r="W54" s="42">
        <f t="shared" si="339"/>
        <v>60.834116202451234</v>
      </c>
      <c r="X54" s="42">
        <f t="shared" si="339"/>
        <v>52.143528173529631</v>
      </c>
      <c r="Y54" s="42">
        <f t="shared" si="339"/>
        <v>43.452940144608029</v>
      </c>
      <c r="Z54" s="42">
        <f t="shared" si="339"/>
        <v>34.762352115686426</v>
      </c>
      <c r="AA54" s="42">
        <f t="shared" si="339"/>
        <v>26.071764086764823</v>
      </c>
      <c r="AB54" s="42">
        <f t="shared" si="339"/>
        <v>17.38117605784322</v>
      </c>
      <c r="AC54" s="42">
        <f t="shared" si="339"/>
        <v>8.6905880289216189</v>
      </c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</row>
    <row r="55" spans="1:114" s="2" customFormat="1" ht="1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133"/>
      <c r="O55" s="42">
        <f>+O54-O56</f>
        <v>121.66823240490241</v>
      </c>
      <c r="P55" s="42">
        <f t="shared" ref="P55:AC55" si="340">+P54-P56</f>
        <v>112.97764437598082</v>
      </c>
      <c r="Q55" s="42">
        <f t="shared" si="340"/>
        <v>104.28705634705922</v>
      </c>
      <c r="R55" s="42">
        <f t="shared" si="340"/>
        <v>95.596468318137624</v>
      </c>
      <c r="S55" s="42">
        <f t="shared" si="340"/>
        <v>86.905880289216029</v>
      </c>
      <c r="T55" s="42">
        <f t="shared" si="340"/>
        <v>78.215292260294433</v>
      </c>
      <c r="U55" s="42">
        <f t="shared" si="340"/>
        <v>69.524704231372837</v>
      </c>
      <c r="V55" s="42">
        <f t="shared" si="340"/>
        <v>60.834116202451234</v>
      </c>
      <c r="W55" s="42">
        <f t="shared" si="340"/>
        <v>52.143528173529631</v>
      </c>
      <c r="X55" s="42">
        <f t="shared" si="340"/>
        <v>43.452940144608029</v>
      </c>
      <c r="Y55" s="42">
        <f t="shared" si="340"/>
        <v>34.762352115686426</v>
      </c>
      <c r="Z55" s="42">
        <f t="shared" si="340"/>
        <v>26.071764086764823</v>
      </c>
      <c r="AA55" s="42">
        <f t="shared" si="340"/>
        <v>17.38117605784322</v>
      </c>
      <c r="AB55" s="42">
        <f t="shared" si="340"/>
        <v>8.6905880289216189</v>
      </c>
      <c r="AC55" s="42">
        <f t="shared" si="340"/>
        <v>1.7763568394002505E-14</v>
      </c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</row>
    <row r="56" spans="1:114" s="2" customFormat="1" ht="1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>
        <f>IF(O54&gt;0.1,O54/$B$8,0)</f>
        <v>8.6905880289216011</v>
      </c>
      <c r="P56" s="42">
        <f>IF(P54&gt;0.1,O56,0)</f>
        <v>8.6905880289216011</v>
      </c>
      <c r="Q56" s="42">
        <f t="shared" ref="Q56:AC56" si="341">IF(Q54&gt;0.1,P56,0)</f>
        <v>8.6905880289216011</v>
      </c>
      <c r="R56" s="42">
        <f t="shared" si="341"/>
        <v>8.6905880289216011</v>
      </c>
      <c r="S56" s="42">
        <f t="shared" si="341"/>
        <v>8.6905880289216011</v>
      </c>
      <c r="T56" s="42">
        <f t="shared" si="341"/>
        <v>8.6905880289216011</v>
      </c>
      <c r="U56" s="42">
        <f t="shared" si="341"/>
        <v>8.6905880289216011</v>
      </c>
      <c r="V56" s="42">
        <f t="shared" si="341"/>
        <v>8.6905880289216011</v>
      </c>
      <c r="W56" s="42">
        <f t="shared" si="341"/>
        <v>8.6905880289216011</v>
      </c>
      <c r="X56" s="42">
        <f t="shared" si="341"/>
        <v>8.6905880289216011</v>
      </c>
      <c r="Y56" s="42">
        <f t="shared" si="341"/>
        <v>8.6905880289216011</v>
      </c>
      <c r="Z56" s="42">
        <f t="shared" si="341"/>
        <v>8.6905880289216011</v>
      </c>
      <c r="AA56" s="42">
        <f t="shared" si="341"/>
        <v>8.6905880289216011</v>
      </c>
      <c r="AB56" s="42">
        <f t="shared" si="341"/>
        <v>8.6905880289216011</v>
      </c>
      <c r="AC56" s="42">
        <f t="shared" si="341"/>
        <v>8.6905880289216011</v>
      </c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</row>
    <row r="57" spans="1:114" s="2" customFormat="1" ht="15">
      <c r="A57" s="9" t="s">
        <v>176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0"/>
      <c r="P57" s="42">
        <f>'High LF - portfolio costs'!P$10*O$21</f>
        <v>140.37952404851538</v>
      </c>
      <c r="Q57" s="42">
        <f t="shared" ref="Q57:AD57" si="342">IF(P58&gt;0,P58,0)</f>
        <v>131.0208891119477</v>
      </c>
      <c r="R57" s="42">
        <f t="shared" si="342"/>
        <v>121.66225417538</v>
      </c>
      <c r="S57" s="42">
        <f t="shared" si="342"/>
        <v>112.3036192388123</v>
      </c>
      <c r="T57" s="42">
        <f t="shared" si="342"/>
        <v>102.94498430224461</v>
      </c>
      <c r="U57" s="42">
        <f t="shared" si="342"/>
        <v>93.586349365676909</v>
      </c>
      <c r="V57" s="42">
        <f t="shared" si="342"/>
        <v>84.227714429109213</v>
      </c>
      <c r="W57" s="42">
        <f t="shared" si="342"/>
        <v>74.869079492541516</v>
      </c>
      <c r="X57" s="42">
        <f t="shared" si="342"/>
        <v>65.51044455597382</v>
      </c>
      <c r="Y57" s="42">
        <f t="shared" si="342"/>
        <v>56.15180961940613</v>
      </c>
      <c r="Z57" s="42">
        <f t="shared" si="342"/>
        <v>46.793174682838441</v>
      </c>
      <c r="AA57" s="42">
        <f t="shared" si="342"/>
        <v>37.434539746270751</v>
      </c>
      <c r="AB57" s="42">
        <f t="shared" si="342"/>
        <v>28.075904809703061</v>
      </c>
      <c r="AC57" s="42">
        <f t="shared" si="342"/>
        <v>18.717269873135372</v>
      </c>
      <c r="AD57" s="42">
        <f t="shared" si="342"/>
        <v>9.3586349365676806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</row>
    <row r="58" spans="1:114" s="2" customFormat="1" ht="1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133"/>
      <c r="P58" s="42">
        <f>+P57-P59</f>
        <v>131.0208891119477</v>
      </c>
      <c r="Q58" s="42">
        <f t="shared" ref="Q58:AD58" si="343">+Q57-Q59</f>
        <v>121.66225417538</v>
      </c>
      <c r="R58" s="42">
        <f t="shared" si="343"/>
        <v>112.3036192388123</v>
      </c>
      <c r="S58" s="42">
        <f t="shared" si="343"/>
        <v>102.94498430224461</v>
      </c>
      <c r="T58" s="42">
        <f t="shared" si="343"/>
        <v>93.586349365676909</v>
      </c>
      <c r="U58" s="42">
        <f t="shared" si="343"/>
        <v>84.227714429109213</v>
      </c>
      <c r="V58" s="42">
        <f t="shared" si="343"/>
        <v>74.869079492541516</v>
      </c>
      <c r="W58" s="42">
        <f t="shared" si="343"/>
        <v>65.51044455597382</v>
      </c>
      <c r="X58" s="42">
        <f t="shared" si="343"/>
        <v>56.15180961940613</v>
      </c>
      <c r="Y58" s="42">
        <f t="shared" si="343"/>
        <v>46.793174682838441</v>
      </c>
      <c r="Z58" s="42">
        <f t="shared" si="343"/>
        <v>37.434539746270751</v>
      </c>
      <c r="AA58" s="42">
        <f t="shared" si="343"/>
        <v>28.075904809703061</v>
      </c>
      <c r="AB58" s="42">
        <f t="shared" si="343"/>
        <v>18.717269873135372</v>
      </c>
      <c r="AC58" s="42">
        <f t="shared" si="343"/>
        <v>9.3586349365676806</v>
      </c>
      <c r="AD58" s="42">
        <f t="shared" si="343"/>
        <v>0</v>
      </c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</row>
    <row r="59" spans="1:114" s="2" customFormat="1" ht="1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0"/>
      <c r="P59" s="42">
        <f>IF(P57&gt;0.1,P57/$B$8,0)</f>
        <v>9.3586349365676913</v>
      </c>
      <c r="Q59" s="42">
        <f>IF(Q57&gt;0.1,P59,0)</f>
        <v>9.3586349365676913</v>
      </c>
      <c r="R59" s="42">
        <f t="shared" ref="R59:AD59" si="344">IF(R57&gt;0.1,Q59,0)</f>
        <v>9.3586349365676913</v>
      </c>
      <c r="S59" s="42">
        <f t="shared" si="344"/>
        <v>9.3586349365676913</v>
      </c>
      <c r="T59" s="42">
        <f t="shared" si="344"/>
        <v>9.3586349365676913</v>
      </c>
      <c r="U59" s="42">
        <f t="shared" si="344"/>
        <v>9.3586349365676913</v>
      </c>
      <c r="V59" s="42">
        <f t="shared" si="344"/>
        <v>9.3586349365676913</v>
      </c>
      <c r="W59" s="42">
        <f t="shared" si="344"/>
        <v>9.3586349365676913</v>
      </c>
      <c r="X59" s="42">
        <f t="shared" si="344"/>
        <v>9.3586349365676913</v>
      </c>
      <c r="Y59" s="42">
        <f t="shared" si="344"/>
        <v>9.3586349365676913</v>
      </c>
      <c r="Z59" s="42">
        <f t="shared" si="344"/>
        <v>9.3586349365676913</v>
      </c>
      <c r="AA59" s="42">
        <f t="shared" si="344"/>
        <v>9.3586349365676913</v>
      </c>
      <c r="AB59" s="42">
        <f t="shared" si="344"/>
        <v>9.3586349365676913</v>
      </c>
      <c r="AC59" s="42">
        <f t="shared" si="344"/>
        <v>9.3586349365676913</v>
      </c>
      <c r="AD59" s="42">
        <f t="shared" si="344"/>
        <v>9.3586349365676913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</row>
    <row r="60" spans="1:114" s="2" customFormat="1" ht="15">
      <c r="A60" s="9" t="s">
        <v>177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0"/>
      <c r="P60" s="40"/>
      <c r="Q60" s="42">
        <f>'High LF - portfolio costs'!Q$10*P$21</f>
        <v>152.97736247486051</v>
      </c>
      <c r="R60" s="42">
        <f t="shared" ref="R60:AE60" si="345">IF(Q61&gt;0,Q61,0)</f>
        <v>142.77887164320313</v>
      </c>
      <c r="S60" s="42">
        <f t="shared" si="345"/>
        <v>132.58038081154575</v>
      </c>
      <c r="T60" s="42">
        <f t="shared" si="345"/>
        <v>122.38188997988838</v>
      </c>
      <c r="U60" s="42">
        <f t="shared" si="345"/>
        <v>112.18339914823102</v>
      </c>
      <c r="V60" s="42">
        <f t="shared" si="345"/>
        <v>101.98490831657365</v>
      </c>
      <c r="W60" s="42">
        <f t="shared" si="345"/>
        <v>91.786417484916285</v>
      </c>
      <c r="X60" s="42">
        <f t="shared" si="345"/>
        <v>81.587926653258918</v>
      </c>
      <c r="Y60" s="42">
        <f t="shared" si="345"/>
        <v>71.389435821601552</v>
      </c>
      <c r="Z60" s="42">
        <f t="shared" si="345"/>
        <v>61.190944989944185</v>
      </c>
      <c r="AA60" s="42">
        <f t="shared" si="345"/>
        <v>50.992454158286819</v>
      </c>
      <c r="AB60" s="42">
        <f t="shared" si="345"/>
        <v>40.793963326629452</v>
      </c>
      <c r="AC60" s="42">
        <f t="shared" si="345"/>
        <v>30.595472494972086</v>
      </c>
      <c r="AD60" s="42">
        <f t="shared" si="345"/>
        <v>20.396981663314719</v>
      </c>
      <c r="AE60" s="42">
        <f t="shared" si="345"/>
        <v>10.198490831657351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</row>
    <row r="61" spans="1:114" s="2" customFormat="1" ht="1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0"/>
      <c r="P61" s="133"/>
      <c r="Q61" s="42">
        <f>+Q60-Q62</f>
        <v>142.77887164320313</v>
      </c>
      <c r="R61" s="42">
        <f t="shared" ref="R61:AE61" si="346">+R60-R62</f>
        <v>132.58038081154575</v>
      </c>
      <c r="S61" s="42">
        <f t="shared" si="346"/>
        <v>122.38188997988838</v>
      </c>
      <c r="T61" s="42">
        <f t="shared" si="346"/>
        <v>112.18339914823102</v>
      </c>
      <c r="U61" s="42">
        <f t="shared" si="346"/>
        <v>101.98490831657365</v>
      </c>
      <c r="V61" s="42">
        <f t="shared" si="346"/>
        <v>91.786417484916285</v>
      </c>
      <c r="W61" s="42">
        <f t="shared" si="346"/>
        <v>81.587926653258918</v>
      </c>
      <c r="X61" s="42">
        <f t="shared" si="346"/>
        <v>71.389435821601552</v>
      </c>
      <c r="Y61" s="42">
        <f t="shared" si="346"/>
        <v>61.190944989944185</v>
      </c>
      <c r="Z61" s="42">
        <f t="shared" si="346"/>
        <v>50.992454158286819</v>
      </c>
      <c r="AA61" s="42">
        <f t="shared" si="346"/>
        <v>40.793963326629452</v>
      </c>
      <c r="AB61" s="42">
        <f t="shared" si="346"/>
        <v>30.595472494972086</v>
      </c>
      <c r="AC61" s="42">
        <f t="shared" si="346"/>
        <v>20.396981663314719</v>
      </c>
      <c r="AD61" s="42">
        <f t="shared" si="346"/>
        <v>10.198490831657351</v>
      </c>
      <c r="AE61" s="42">
        <f t="shared" si="346"/>
        <v>-1.7763568394002505E-14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</row>
    <row r="62" spans="1:114" s="2" customFormat="1" ht="1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0"/>
      <c r="P62" s="40"/>
      <c r="Q62" s="42">
        <f>IF(Q60&gt;0.1,Q60/$B$8,0)</f>
        <v>10.198490831657368</v>
      </c>
      <c r="R62" s="42">
        <f>IF(R60&gt;0.1,Q62,0)</f>
        <v>10.198490831657368</v>
      </c>
      <c r="S62" s="42">
        <f t="shared" ref="S62:AE62" si="347">IF(S60&gt;0.1,R62,0)</f>
        <v>10.198490831657368</v>
      </c>
      <c r="T62" s="42">
        <f t="shared" si="347"/>
        <v>10.198490831657368</v>
      </c>
      <c r="U62" s="42">
        <f t="shared" si="347"/>
        <v>10.198490831657368</v>
      </c>
      <c r="V62" s="42">
        <f t="shared" si="347"/>
        <v>10.198490831657368</v>
      </c>
      <c r="W62" s="42">
        <f t="shared" si="347"/>
        <v>10.198490831657368</v>
      </c>
      <c r="X62" s="42">
        <f t="shared" si="347"/>
        <v>10.198490831657368</v>
      </c>
      <c r="Y62" s="42">
        <f t="shared" si="347"/>
        <v>10.198490831657368</v>
      </c>
      <c r="Z62" s="42">
        <f t="shared" si="347"/>
        <v>10.198490831657368</v>
      </c>
      <c r="AA62" s="42">
        <f t="shared" si="347"/>
        <v>10.198490831657368</v>
      </c>
      <c r="AB62" s="42">
        <f t="shared" si="347"/>
        <v>10.198490831657368</v>
      </c>
      <c r="AC62" s="42">
        <f t="shared" si="347"/>
        <v>10.198490831657368</v>
      </c>
      <c r="AD62" s="42">
        <f t="shared" si="347"/>
        <v>10.198490831657368</v>
      </c>
      <c r="AE62" s="42">
        <f t="shared" si="347"/>
        <v>10.198490831657368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</row>
    <row r="63" spans="1:114" s="2" customFormat="1" ht="15">
      <c r="A63" s="9" t="s">
        <v>178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0"/>
      <c r="P63" s="40"/>
      <c r="Q63" s="40"/>
      <c r="R63" s="42">
        <f>'High LF - portfolio costs'!R$10*Q$21</f>
        <v>154.86525034335546</v>
      </c>
      <c r="S63" s="42">
        <f t="shared" ref="S63:AF63" si="348">IF(R64&gt;0,R64,0)</f>
        <v>144.54090032046508</v>
      </c>
      <c r="T63" s="42">
        <f t="shared" si="348"/>
        <v>134.21655029757471</v>
      </c>
      <c r="U63" s="42">
        <f t="shared" si="348"/>
        <v>123.89220027468434</v>
      </c>
      <c r="V63" s="42">
        <f t="shared" si="348"/>
        <v>113.56785025179397</v>
      </c>
      <c r="W63" s="42">
        <f t="shared" si="348"/>
        <v>103.2435002289036</v>
      </c>
      <c r="X63" s="42">
        <f t="shared" si="348"/>
        <v>92.919150206013228</v>
      </c>
      <c r="Y63" s="42">
        <f t="shared" si="348"/>
        <v>82.594800183122857</v>
      </c>
      <c r="Z63" s="42">
        <f t="shared" si="348"/>
        <v>72.270450160232485</v>
      </c>
      <c r="AA63" s="42">
        <f t="shared" si="348"/>
        <v>61.946100137342121</v>
      </c>
      <c r="AB63" s="42">
        <f t="shared" si="348"/>
        <v>51.621750114451757</v>
      </c>
      <c r="AC63" s="42">
        <f t="shared" si="348"/>
        <v>41.297400091561393</v>
      </c>
      <c r="AD63" s="42">
        <f t="shared" si="348"/>
        <v>30.973050068671029</v>
      </c>
      <c r="AE63" s="42">
        <f t="shared" si="348"/>
        <v>20.648700045780664</v>
      </c>
      <c r="AF63" s="42">
        <f t="shared" si="348"/>
        <v>10.3243500228903</v>
      </c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</row>
    <row r="64" spans="1:114" s="2" customFormat="1" ht="1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0"/>
      <c r="P64" s="40"/>
      <c r="Q64" s="133"/>
      <c r="R64" s="42">
        <f>+R63-R65</f>
        <v>144.54090032046508</v>
      </c>
      <c r="S64" s="42">
        <f t="shared" ref="S64:AF64" si="349">+S63-S65</f>
        <v>134.21655029757471</v>
      </c>
      <c r="T64" s="42">
        <f t="shared" si="349"/>
        <v>123.89220027468434</v>
      </c>
      <c r="U64" s="42">
        <f t="shared" si="349"/>
        <v>113.56785025179397</v>
      </c>
      <c r="V64" s="42">
        <f t="shared" si="349"/>
        <v>103.2435002289036</v>
      </c>
      <c r="W64" s="42">
        <f t="shared" si="349"/>
        <v>92.919150206013228</v>
      </c>
      <c r="X64" s="42">
        <f t="shared" si="349"/>
        <v>82.594800183122857</v>
      </c>
      <c r="Y64" s="42">
        <f t="shared" si="349"/>
        <v>72.270450160232485</v>
      </c>
      <c r="Z64" s="42">
        <f t="shared" si="349"/>
        <v>61.946100137342121</v>
      </c>
      <c r="AA64" s="42">
        <f t="shared" si="349"/>
        <v>51.621750114451757</v>
      </c>
      <c r="AB64" s="42">
        <f t="shared" si="349"/>
        <v>41.297400091561393</v>
      </c>
      <c r="AC64" s="42">
        <f t="shared" si="349"/>
        <v>30.973050068671029</v>
      </c>
      <c r="AD64" s="42">
        <f t="shared" si="349"/>
        <v>20.648700045780664</v>
      </c>
      <c r="AE64" s="42">
        <f t="shared" si="349"/>
        <v>10.3243500228903</v>
      </c>
      <c r="AF64" s="42">
        <f t="shared" si="349"/>
        <v>-6.3948846218409017E-14</v>
      </c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</row>
    <row r="65" spans="1:114" s="2" customFormat="1" ht="1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0"/>
      <c r="P65" s="40"/>
      <c r="Q65" s="40"/>
      <c r="R65" s="42">
        <f>IF(R63&gt;0.1,R63/$B$8,0)</f>
        <v>10.324350022890364</v>
      </c>
      <c r="S65" s="42">
        <f>IF(S63&gt;0.1,R65,0)</f>
        <v>10.324350022890364</v>
      </c>
      <c r="T65" s="42">
        <f t="shared" ref="T65:AF65" si="350">IF(T63&gt;0.1,S65,0)</f>
        <v>10.324350022890364</v>
      </c>
      <c r="U65" s="42">
        <f t="shared" si="350"/>
        <v>10.324350022890364</v>
      </c>
      <c r="V65" s="42">
        <f t="shared" si="350"/>
        <v>10.324350022890364</v>
      </c>
      <c r="W65" s="42">
        <f t="shared" si="350"/>
        <v>10.324350022890364</v>
      </c>
      <c r="X65" s="42">
        <f t="shared" si="350"/>
        <v>10.324350022890364</v>
      </c>
      <c r="Y65" s="42">
        <f t="shared" si="350"/>
        <v>10.324350022890364</v>
      </c>
      <c r="Z65" s="42">
        <f t="shared" si="350"/>
        <v>10.324350022890364</v>
      </c>
      <c r="AA65" s="42">
        <f t="shared" si="350"/>
        <v>10.324350022890364</v>
      </c>
      <c r="AB65" s="42">
        <f t="shared" si="350"/>
        <v>10.324350022890364</v>
      </c>
      <c r="AC65" s="42">
        <f t="shared" si="350"/>
        <v>10.324350022890364</v>
      </c>
      <c r="AD65" s="42">
        <f t="shared" si="350"/>
        <v>10.324350022890364</v>
      </c>
      <c r="AE65" s="42">
        <f t="shared" si="350"/>
        <v>10.324350022890364</v>
      </c>
      <c r="AF65" s="42">
        <f t="shared" si="350"/>
        <v>10.324350022890364</v>
      </c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</row>
    <row r="66" spans="1:114" s="2" customFormat="1" ht="15">
      <c r="A66" s="9" t="s">
        <v>179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0"/>
      <c r="P66" s="40"/>
      <c r="Q66" s="40"/>
      <c r="R66" s="40"/>
      <c r="S66" s="42">
        <f>'High LF - portfolio costs'!S$10*R$21</f>
        <v>128.08524113466478</v>
      </c>
      <c r="T66" s="42">
        <f t="shared" ref="T66:AG66" si="351">IF(S67&gt;0,S67,0)</f>
        <v>119.54622505902046</v>
      </c>
      <c r="U66" s="42">
        <f t="shared" si="351"/>
        <v>111.00720898337613</v>
      </c>
      <c r="V66" s="42">
        <f t="shared" si="351"/>
        <v>102.4681929077318</v>
      </c>
      <c r="W66" s="42">
        <f t="shared" si="351"/>
        <v>93.929176832087478</v>
      </c>
      <c r="X66" s="42">
        <f t="shared" si="351"/>
        <v>85.390160756443152</v>
      </c>
      <c r="Y66" s="42">
        <f t="shared" si="351"/>
        <v>76.851144680798825</v>
      </c>
      <c r="Z66" s="42">
        <f t="shared" si="351"/>
        <v>68.312128605154498</v>
      </c>
      <c r="AA66" s="42">
        <f t="shared" si="351"/>
        <v>59.773112529510179</v>
      </c>
      <c r="AB66" s="42">
        <f t="shared" si="351"/>
        <v>51.23409645386586</v>
      </c>
      <c r="AC66" s="42">
        <f t="shared" si="351"/>
        <v>42.69508037822154</v>
      </c>
      <c r="AD66" s="42">
        <f t="shared" si="351"/>
        <v>34.156064302577221</v>
      </c>
      <c r="AE66" s="42">
        <f t="shared" si="351"/>
        <v>25.617048226932901</v>
      </c>
      <c r="AF66" s="42">
        <f t="shared" si="351"/>
        <v>17.078032151288582</v>
      </c>
      <c r="AG66" s="42">
        <f t="shared" si="351"/>
        <v>8.5390160756442626</v>
      </c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</row>
    <row r="67" spans="1:114" s="2" customFormat="1" ht="1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0"/>
      <c r="P67" s="40"/>
      <c r="Q67" s="40"/>
      <c r="R67" s="133"/>
      <c r="S67" s="42">
        <f>+S66-S68</f>
        <v>119.54622505902046</v>
      </c>
      <c r="T67" s="42">
        <f t="shared" ref="T67:AG67" si="352">+T66-T68</f>
        <v>111.00720898337613</v>
      </c>
      <c r="U67" s="42">
        <f t="shared" si="352"/>
        <v>102.4681929077318</v>
      </c>
      <c r="V67" s="42">
        <f t="shared" si="352"/>
        <v>93.929176832087478</v>
      </c>
      <c r="W67" s="42">
        <f t="shared" si="352"/>
        <v>85.390160756443152</v>
      </c>
      <c r="X67" s="42">
        <f t="shared" si="352"/>
        <v>76.851144680798825</v>
      </c>
      <c r="Y67" s="42">
        <f t="shared" si="352"/>
        <v>68.312128605154498</v>
      </c>
      <c r="Z67" s="42">
        <f t="shared" si="352"/>
        <v>59.773112529510179</v>
      </c>
      <c r="AA67" s="42">
        <f t="shared" si="352"/>
        <v>51.23409645386586</v>
      </c>
      <c r="AB67" s="42">
        <f t="shared" si="352"/>
        <v>42.69508037822154</v>
      </c>
      <c r="AC67" s="42">
        <f t="shared" si="352"/>
        <v>34.156064302577221</v>
      </c>
      <c r="AD67" s="42">
        <f t="shared" si="352"/>
        <v>25.617048226932901</v>
      </c>
      <c r="AE67" s="42">
        <f t="shared" si="352"/>
        <v>17.078032151288582</v>
      </c>
      <c r="AF67" s="42">
        <f t="shared" si="352"/>
        <v>8.5390160756442626</v>
      </c>
      <c r="AG67" s="42">
        <f t="shared" si="352"/>
        <v>-5.6843418860808015E-14</v>
      </c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</row>
    <row r="68" spans="1:114" s="2" customFormat="1" ht="1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0"/>
      <c r="P68" s="40"/>
      <c r="Q68" s="40"/>
      <c r="R68" s="40"/>
      <c r="S68" s="42">
        <f>IF(S66&gt;0.1,S66/$B$8,0)</f>
        <v>8.5390160756443194</v>
      </c>
      <c r="T68" s="42">
        <f>IF(T66&gt;0.1,S68,0)</f>
        <v>8.5390160756443194</v>
      </c>
      <c r="U68" s="42">
        <f t="shared" ref="U68:AG68" si="353">IF(U66&gt;0.1,T68,0)</f>
        <v>8.5390160756443194</v>
      </c>
      <c r="V68" s="42">
        <f t="shared" si="353"/>
        <v>8.5390160756443194</v>
      </c>
      <c r="W68" s="42">
        <f t="shared" si="353"/>
        <v>8.5390160756443194</v>
      </c>
      <c r="X68" s="42">
        <f t="shared" si="353"/>
        <v>8.5390160756443194</v>
      </c>
      <c r="Y68" s="42">
        <f t="shared" si="353"/>
        <v>8.5390160756443194</v>
      </c>
      <c r="Z68" s="42">
        <f t="shared" si="353"/>
        <v>8.5390160756443194</v>
      </c>
      <c r="AA68" s="42">
        <f t="shared" si="353"/>
        <v>8.5390160756443194</v>
      </c>
      <c r="AB68" s="42">
        <f t="shared" si="353"/>
        <v>8.5390160756443194</v>
      </c>
      <c r="AC68" s="42">
        <f t="shared" si="353"/>
        <v>8.5390160756443194</v>
      </c>
      <c r="AD68" s="42">
        <f t="shared" si="353"/>
        <v>8.5390160756443194</v>
      </c>
      <c r="AE68" s="42">
        <f t="shared" si="353"/>
        <v>8.5390160756443194</v>
      </c>
      <c r="AF68" s="42">
        <f t="shared" si="353"/>
        <v>8.5390160756443194</v>
      </c>
      <c r="AG68" s="42">
        <f t="shared" si="353"/>
        <v>8.5390160756443194</v>
      </c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</row>
    <row r="69" spans="1:114" s="2" customFormat="1" ht="15">
      <c r="A69" s="9" t="s">
        <v>180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0"/>
      <c r="P69" s="40"/>
      <c r="Q69" s="40"/>
      <c r="R69" s="40"/>
      <c r="S69" s="40"/>
      <c r="T69" s="42">
        <f>'High LF - portfolio costs'!T$10*S$21</f>
        <v>118.45700175741052</v>
      </c>
      <c r="U69" s="42">
        <f t="shared" ref="U69:AH69" si="354">IF(T70&gt;0,T70,0)</f>
        <v>110.55986830691648</v>
      </c>
      <c r="V69" s="42">
        <f t="shared" si="354"/>
        <v>102.66273485642245</v>
      </c>
      <c r="W69" s="42">
        <f t="shared" si="354"/>
        <v>94.765601405928408</v>
      </c>
      <c r="X69" s="42">
        <f t="shared" si="354"/>
        <v>86.868467955434369</v>
      </c>
      <c r="Y69" s="42">
        <f t="shared" si="354"/>
        <v>78.97133450494033</v>
      </c>
      <c r="Z69" s="42">
        <f t="shared" si="354"/>
        <v>71.074201054446291</v>
      </c>
      <c r="AA69" s="42">
        <f t="shared" si="354"/>
        <v>63.177067603952253</v>
      </c>
      <c r="AB69" s="42">
        <f t="shared" si="354"/>
        <v>55.279934153458214</v>
      </c>
      <c r="AC69" s="42">
        <f t="shared" si="354"/>
        <v>47.382800702964175</v>
      </c>
      <c r="AD69" s="42">
        <f t="shared" si="354"/>
        <v>39.485667252470137</v>
      </c>
      <c r="AE69" s="42">
        <f t="shared" si="354"/>
        <v>31.588533801976102</v>
      </c>
      <c r="AF69" s="42">
        <f t="shared" si="354"/>
        <v>23.691400351482066</v>
      </c>
      <c r="AG69" s="42">
        <f t="shared" si="354"/>
        <v>15.794266900988031</v>
      </c>
      <c r="AH69" s="42">
        <f t="shared" si="354"/>
        <v>7.8971334504939961</v>
      </c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</row>
    <row r="70" spans="1:114" s="2" customFormat="1" ht="1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0"/>
      <c r="P70" s="40"/>
      <c r="Q70" s="40"/>
      <c r="R70" s="40"/>
      <c r="S70" s="133"/>
      <c r="T70" s="42">
        <f>+T69-T71</f>
        <v>110.55986830691648</v>
      </c>
      <c r="U70" s="42">
        <f t="shared" ref="U70:AH70" si="355">+U69-U71</f>
        <v>102.66273485642245</v>
      </c>
      <c r="V70" s="42">
        <f t="shared" si="355"/>
        <v>94.765601405928408</v>
      </c>
      <c r="W70" s="42">
        <f t="shared" si="355"/>
        <v>86.868467955434369</v>
      </c>
      <c r="X70" s="42">
        <f t="shared" si="355"/>
        <v>78.97133450494033</v>
      </c>
      <c r="Y70" s="42">
        <f t="shared" si="355"/>
        <v>71.074201054446291</v>
      </c>
      <c r="Z70" s="42">
        <f t="shared" si="355"/>
        <v>63.177067603952253</v>
      </c>
      <c r="AA70" s="42">
        <f t="shared" si="355"/>
        <v>55.279934153458214</v>
      </c>
      <c r="AB70" s="42">
        <f t="shared" si="355"/>
        <v>47.382800702964175</v>
      </c>
      <c r="AC70" s="42">
        <f t="shared" si="355"/>
        <v>39.485667252470137</v>
      </c>
      <c r="AD70" s="42">
        <f t="shared" si="355"/>
        <v>31.588533801976102</v>
      </c>
      <c r="AE70" s="42">
        <f t="shared" si="355"/>
        <v>23.691400351482066</v>
      </c>
      <c r="AF70" s="42">
        <f t="shared" si="355"/>
        <v>15.794266900988031</v>
      </c>
      <c r="AG70" s="42">
        <f t="shared" si="355"/>
        <v>7.8971334504939961</v>
      </c>
      <c r="AH70" s="42">
        <f t="shared" si="355"/>
        <v>-3.907985046680551E-14</v>
      </c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</row>
    <row r="71" spans="1:114" s="2" customFormat="1" ht="1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0"/>
      <c r="P71" s="40"/>
      <c r="Q71" s="40"/>
      <c r="R71" s="40"/>
      <c r="S71" s="40"/>
      <c r="T71" s="42">
        <f>IF(T69&gt;0.1,T69/$B$8,0)</f>
        <v>7.8971334504940351</v>
      </c>
      <c r="U71" s="42">
        <f>IF(U69&gt;0.1,T71,0)</f>
        <v>7.8971334504940351</v>
      </c>
      <c r="V71" s="42">
        <f t="shared" ref="V71:AH71" si="356">IF(V69&gt;0.1,U71,0)</f>
        <v>7.8971334504940351</v>
      </c>
      <c r="W71" s="42">
        <f t="shared" si="356"/>
        <v>7.8971334504940351</v>
      </c>
      <c r="X71" s="42">
        <f t="shared" si="356"/>
        <v>7.8971334504940351</v>
      </c>
      <c r="Y71" s="42">
        <f t="shared" si="356"/>
        <v>7.8971334504940351</v>
      </c>
      <c r="Z71" s="42">
        <f t="shared" si="356"/>
        <v>7.8971334504940351</v>
      </c>
      <c r="AA71" s="42">
        <f t="shared" si="356"/>
        <v>7.8971334504940351</v>
      </c>
      <c r="AB71" s="42">
        <f t="shared" si="356"/>
        <v>7.8971334504940351</v>
      </c>
      <c r="AC71" s="42">
        <f t="shared" si="356"/>
        <v>7.8971334504940351</v>
      </c>
      <c r="AD71" s="42">
        <f t="shared" si="356"/>
        <v>7.8971334504940351</v>
      </c>
      <c r="AE71" s="42">
        <f t="shared" si="356"/>
        <v>7.8971334504940351</v>
      </c>
      <c r="AF71" s="42">
        <f t="shared" si="356"/>
        <v>7.8971334504940351</v>
      </c>
      <c r="AG71" s="42">
        <f t="shared" si="356"/>
        <v>7.8971334504940351</v>
      </c>
      <c r="AH71" s="42">
        <f t="shared" si="356"/>
        <v>7.8971334504940351</v>
      </c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</row>
    <row r="72" spans="1:114" s="2" customFormat="1" ht="15">
      <c r="A72" s="9" t="s">
        <v>181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0"/>
      <c r="P72" s="40"/>
      <c r="Q72" s="40"/>
      <c r="R72" s="40"/>
      <c r="S72" s="40"/>
      <c r="T72" s="40"/>
      <c r="U72" s="42">
        <f>'High LF - portfolio costs'!U$10*T$21</f>
        <v>124.5512912205091</v>
      </c>
      <c r="V72" s="42">
        <f t="shared" ref="V72:AI72" si="357">IF(U73&gt;0,U73,0)</f>
        <v>116.2478718058085</v>
      </c>
      <c r="W72" s="42">
        <f t="shared" si="357"/>
        <v>107.94445239110789</v>
      </c>
      <c r="X72" s="42">
        <f t="shared" si="357"/>
        <v>99.641032976407274</v>
      </c>
      <c r="Y72" s="42">
        <f t="shared" si="357"/>
        <v>91.337613561706661</v>
      </c>
      <c r="Z72" s="42">
        <f t="shared" si="357"/>
        <v>83.034194147006048</v>
      </c>
      <c r="AA72" s="42">
        <f t="shared" si="357"/>
        <v>74.730774732305434</v>
      </c>
      <c r="AB72" s="42">
        <f t="shared" si="357"/>
        <v>66.427355317604821</v>
      </c>
      <c r="AC72" s="42">
        <f t="shared" si="357"/>
        <v>58.123935902904215</v>
      </c>
      <c r="AD72" s="42">
        <f t="shared" si="357"/>
        <v>49.820516488203609</v>
      </c>
      <c r="AE72" s="42">
        <f t="shared" si="357"/>
        <v>41.517097073503002</v>
      </c>
      <c r="AF72" s="42">
        <f t="shared" si="357"/>
        <v>33.213677658802396</v>
      </c>
      <c r="AG72" s="42">
        <f t="shared" si="357"/>
        <v>24.91025824410179</v>
      </c>
      <c r="AH72" s="42">
        <f t="shared" si="357"/>
        <v>16.606838829401184</v>
      </c>
      <c r="AI72" s="42">
        <f t="shared" si="357"/>
        <v>8.3034194147005778</v>
      </c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</row>
    <row r="73" spans="1:114" s="2" customFormat="1" ht="1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0"/>
      <c r="P73" s="40"/>
      <c r="Q73" s="40"/>
      <c r="R73" s="40"/>
      <c r="S73" s="40"/>
      <c r="T73" s="133"/>
      <c r="U73" s="42">
        <f>+U72-U74</f>
        <v>116.2478718058085</v>
      </c>
      <c r="V73" s="42">
        <f t="shared" ref="V73:AI73" si="358">+V72-V74</f>
        <v>107.94445239110789</v>
      </c>
      <c r="W73" s="42">
        <f t="shared" si="358"/>
        <v>99.641032976407274</v>
      </c>
      <c r="X73" s="42">
        <f t="shared" si="358"/>
        <v>91.337613561706661</v>
      </c>
      <c r="Y73" s="42">
        <f t="shared" si="358"/>
        <v>83.034194147006048</v>
      </c>
      <c r="Z73" s="42">
        <f t="shared" si="358"/>
        <v>74.730774732305434</v>
      </c>
      <c r="AA73" s="42">
        <f t="shared" si="358"/>
        <v>66.427355317604821</v>
      </c>
      <c r="AB73" s="42">
        <f t="shared" si="358"/>
        <v>58.123935902904215</v>
      </c>
      <c r="AC73" s="42">
        <f t="shared" si="358"/>
        <v>49.820516488203609</v>
      </c>
      <c r="AD73" s="42">
        <f t="shared" si="358"/>
        <v>41.517097073503002</v>
      </c>
      <c r="AE73" s="42">
        <f t="shared" si="358"/>
        <v>33.213677658802396</v>
      </c>
      <c r="AF73" s="42">
        <f t="shared" si="358"/>
        <v>24.91025824410179</v>
      </c>
      <c r="AG73" s="42">
        <f t="shared" si="358"/>
        <v>16.606838829401184</v>
      </c>
      <c r="AH73" s="42">
        <f t="shared" si="358"/>
        <v>8.3034194147005778</v>
      </c>
      <c r="AI73" s="42">
        <f t="shared" si="358"/>
        <v>-2.8421709430404007E-14</v>
      </c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</row>
    <row r="74" spans="1:114" s="2" customFormat="1" ht="1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0"/>
      <c r="P74" s="40"/>
      <c r="Q74" s="40"/>
      <c r="R74" s="40"/>
      <c r="S74" s="40"/>
      <c r="T74" s="40"/>
      <c r="U74" s="42">
        <f>IF(U72&gt;0.1,U72/$B$8,0)</f>
        <v>8.3034194147006062</v>
      </c>
      <c r="V74" s="42">
        <f>IF(V72&gt;0.1,U74,0)</f>
        <v>8.3034194147006062</v>
      </c>
      <c r="W74" s="42">
        <f t="shared" ref="W74:AI74" si="359">IF(W72&gt;0.1,V74,0)</f>
        <v>8.3034194147006062</v>
      </c>
      <c r="X74" s="42">
        <f t="shared" si="359"/>
        <v>8.3034194147006062</v>
      </c>
      <c r="Y74" s="42">
        <f t="shared" si="359"/>
        <v>8.3034194147006062</v>
      </c>
      <c r="Z74" s="42">
        <f t="shared" si="359"/>
        <v>8.3034194147006062</v>
      </c>
      <c r="AA74" s="42">
        <f t="shared" si="359"/>
        <v>8.3034194147006062</v>
      </c>
      <c r="AB74" s="42">
        <f t="shared" si="359"/>
        <v>8.3034194147006062</v>
      </c>
      <c r="AC74" s="42">
        <f t="shared" si="359"/>
        <v>8.3034194147006062</v>
      </c>
      <c r="AD74" s="42">
        <f t="shared" si="359"/>
        <v>8.3034194147006062</v>
      </c>
      <c r="AE74" s="42">
        <f t="shared" si="359"/>
        <v>8.3034194147006062</v>
      </c>
      <c r="AF74" s="42">
        <f t="shared" si="359"/>
        <v>8.3034194147006062</v>
      </c>
      <c r="AG74" s="42">
        <f t="shared" si="359"/>
        <v>8.3034194147006062</v>
      </c>
      <c r="AH74" s="42">
        <f t="shared" si="359"/>
        <v>8.3034194147006062</v>
      </c>
      <c r="AI74" s="42">
        <f t="shared" si="359"/>
        <v>8.3034194147006062</v>
      </c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</row>
    <row r="75" spans="1:114" s="2" customFormat="1" ht="15">
      <c r="A75" s="9" t="s">
        <v>182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0"/>
      <c r="P75" s="40"/>
      <c r="Q75" s="40"/>
      <c r="R75" s="40"/>
      <c r="S75" s="40"/>
      <c r="T75" s="40"/>
      <c r="U75" s="40"/>
      <c r="V75" s="42">
        <f>'High LF - portfolio costs'!V$10*U$21</f>
        <v>125.77407525035676</v>
      </c>
      <c r="W75" s="42">
        <f t="shared" ref="W75:AJ75" si="360">IF(V76&gt;0,V76,0)</f>
        <v>117.38913690033297</v>
      </c>
      <c r="X75" s="42">
        <f t="shared" si="360"/>
        <v>109.00419855030918</v>
      </c>
      <c r="Y75" s="42">
        <f t="shared" si="360"/>
        <v>100.6192602002854</v>
      </c>
      <c r="Z75" s="42">
        <f t="shared" si="360"/>
        <v>92.234321850261608</v>
      </c>
      <c r="AA75" s="42">
        <f t="shared" si="360"/>
        <v>83.84938350023782</v>
      </c>
      <c r="AB75" s="42">
        <f t="shared" si="360"/>
        <v>75.464445150214033</v>
      </c>
      <c r="AC75" s="42">
        <f t="shared" si="360"/>
        <v>67.079506800190245</v>
      </c>
      <c r="AD75" s="42">
        <f t="shared" si="360"/>
        <v>58.694568450166457</v>
      </c>
      <c r="AE75" s="42">
        <f t="shared" si="360"/>
        <v>50.30963010014267</v>
      </c>
      <c r="AF75" s="42">
        <f t="shared" si="360"/>
        <v>41.924691750118882</v>
      </c>
      <c r="AG75" s="42">
        <f t="shared" si="360"/>
        <v>33.539753400095094</v>
      </c>
      <c r="AH75" s="42">
        <f t="shared" si="360"/>
        <v>25.15481505007131</v>
      </c>
      <c r="AI75" s="42">
        <f t="shared" si="360"/>
        <v>16.769876700047526</v>
      </c>
      <c r="AJ75" s="42">
        <f t="shared" si="360"/>
        <v>8.3849383500237415</v>
      </c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</row>
    <row r="76" spans="1:114" s="2" customFormat="1" ht="1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0"/>
      <c r="P76" s="40"/>
      <c r="Q76" s="40"/>
      <c r="R76" s="40"/>
      <c r="S76" s="40"/>
      <c r="T76" s="40"/>
      <c r="U76" s="133"/>
      <c r="V76" s="42">
        <f>+V75-V77</f>
        <v>117.38913690033297</v>
      </c>
      <c r="W76" s="42">
        <f t="shared" ref="W76:AJ76" si="361">+W75-W77</f>
        <v>109.00419855030918</v>
      </c>
      <c r="X76" s="42">
        <f t="shared" si="361"/>
        <v>100.6192602002854</v>
      </c>
      <c r="Y76" s="42">
        <f t="shared" si="361"/>
        <v>92.234321850261608</v>
      </c>
      <c r="Z76" s="42">
        <f t="shared" si="361"/>
        <v>83.84938350023782</v>
      </c>
      <c r="AA76" s="42">
        <f t="shared" si="361"/>
        <v>75.464445150214033</v>
      </c>
      <c r="AB76" s="42">
        <f t="shared" si="361"/>
        <v>67.079506800190245</v>
      </c>
      <c r="AC76" s="42">
        <f t="shared" si="361"/>
        <v>58.694568450166457</v>
      </c>
      <c r="AD76" s="42">
        <f t="shared" si="361"/>
        <v>50.30963010014267</v>
      </c>
      <c r="AE76" s="42">
        <f t="shared" si="361"/>
        <v>41.924691750118882</v>
      </c>
      <c r="AF76" s="42">
        <f t="shared" si="361"/>
        <v>33.539753400095094</v>
      </c>
      <c r="AG76" s="42">
        <f t="shared" si="361"/>
        <v>25.15481505007131</v>
      </c>
      <c r="AH76" s="42">
        <f t="shared" si="361"/>
        <v>16.769876700047526</v>
      </c>
      <c r="AI76" s="42">
        <f t="shared" si="361"/>
        <v>8.3849383500237415</v>
      </c>
      <c r="AJ76" s="42">
        <f t="shared" si="361"/>
        <v>-4.2632564145606011E-14</v>
      </c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</row>
    <row r="77" spans="1:114" s="2" customFormat="1" ht="1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0"/>
      <c r="P77" s="40"/>
      <c r="Q77" s="40"/>
      <c r="R77" s="40"/>
      <c r="S77" s="40"/>
      <c r="T77" s="40"/>
      <c r="U77" s="40"/>
      <c r="V77" s="42">
        <f>IF(V75&gt;0.1,V75/$B$8,0)</f>
        <v>8.3849383500237842</v>
      </c>
      <c r="W77" s="42">
        <f>IF(W75&gt;0.1,V77,0)</f>
        <v>8.3849383500237842</v>
      </c>
      <c r="X77" s="42">
        <f t="shared" ref="X77:AJ77" si="362">IF(X75&gt;0.1,W77,0)</f>
        <v>8.3849383500237842</v>
      </c>
      <c r="Y77" s="42">
        <f t="shared" si="362"/>
        <v>8.3849383500237842</v>
      </c>
      <c r="Z77" s="42">
        <f t="shared" si="362"/>
        <v>8.3849383500237842</v>
      </c>
      <c r="AA77" s="42">
        <f t="shared" si="362"/>
        <v>8.3849383500237842</v>
      </c>
      <c r="AB77" s="42">
        <f t="shared" si="362"/>
        <v>8.3849383500237842</v>
      </c>
      <c r="AC77" s="42">
        <f t="shared" si="362"/>
        <v>8.3849383500237842</v>
      </c>
      <c r="AD77" s="42">
        <f t="shared" si="362"/>
        <v>8.3849383500237842</v>
      </c>
      <c r="AE77" s="42">
        <f t="shared" si="362"/>
        <v>8.3849383500237842</v>
      </c>
      <c r="AF77" s="42">
        <f t="shared" si="362"/>
        <v>8.3849383500237842</v>
      </c>
      <c r="AG77" s="42">
        <f t="shared" si="362"/>
        <v>8.3849383500237842</v>
      </c>
      <c r="AH77" s="42">
        <f t="shared" si="362"/>
        <v>8.3849383500237842</v>
      </c>
      <c r="AI77" s="42">
        <f t="shared" si="362"/>
        <v>8.3849383500237842</v>
      </c>
      <c r="AJ77" s="42">
        <f t="shared" si="362"/>
        <v>8.3849383500237842</v>
      </c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</row>
    <row r="78" spans="1:114" s="2" customFormat="1" ht="15">
      <c r="A78" s="9" t="s">
        <v>183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0"/>
      <c r="P78" s="40"/>
      <c r="Q78" s="40"/>
      <c r="R78" s="40"/>
      <c r="S78" s="40"/>
      <c r="T78" s="40"/>
      <c r="U78" s="40"/>
      <c r="V78" s="40"/>
      <c r="W78" s="42">
        <f>'High LF - portfolio costs'!W$10*V$21</f>
        <v>132.38511534738061</v>
      </c>
      <c r="X78" s="42">
        <f t="shared" ref="X78:AK78" si="363">IF(W79&gt;0,W79,0)</f>
        <v>123.55944099088856</v>
      </c>
      <c r="Y78" s="42">
        <f t="shared" si="363"/>
        <v>114.73376663439652</v>
      </c>
      <c r="Z78" s="42">
        <f t="shared" si="363"/>
        <v>105.90809227790447</v>
      </c>
      <c r="AA78" s="42">
        <f t="shared" si="363"/>
        <v>97.082417921412429</v>
      </c>
      <c r="AB78" s="42">
        <f t="shared" si="363"/>
        <v>88.256743564920384</v>
      </c>
      <c r="AC78" s="42">
        <f t="shared" si="363"/>
        <v>79.43106920842834</v>
      </c>
      <c r="AD78" s="42">
        <f t="shared" si="363"/>
        <v>70.605394851936296</v>
      </c>
      <c r="AE78" s="42">
        <f t="shared" si="363"/>
        <v>61.779720495444252</v>
      </c>
      <c r="AF78" s="42">
        <f t="shared" si="363"/>
        <v>52.954046138952208</v>
      </c>
      <c r="AG78" s="42">
        <f t="shared" si="363"/>
        <v>44.128371782460164</v>
      </c>
      <c r="AH78" s="42">
        <f t="shared" si="363"/>
        <v>35.30269742596812</v>
      </c>
      <c r="AI78" s="42">
        <f t="shared" si="363"/>
        <v>26.477023069476079</v>
      </c>
      <c r="AJ78" s="42">
        <f t="shared" si="363"/>
        <v>17.651348712984039</v>
      </c>
      <c r="AK78" s="42">
        <f t="shared" si="363"/>
        <v>8.8256743564919979</v>
      </c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</row>
    <row r="79" spans="1:114" s="2" customFormat="1" ht="1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0"/>
      <c r="P79" s="40"/>
      <c r="Q79" s="40"/>
      <c r="R79" s="40"/>
      <c r="S79" s="40"/>
      <c r="T79" s="40"/>
      <c r="U79" s="40"/>
      <c r="V79" s="133"/>
      <c r="W79" s="42">
        <f>+W78-W80</f>
        <v>123.55944099088856</v>
      </c>
      <c r="X79" s="42">
        <f t="shared" ref="X79:AK79" si="364">+X78-X80</f>
        <v>114.73376663439652</v>
      </c>
      <c r="Y79" s="42">
        <f t="shared" si="364"/>
        <v>105.90809227790447</v>
      </c>
      <c r="Z79" s="42">
        <f t="shared" si="364"/>
        <v>97.082417921412429</v>
      </c>
      <c r="AA79" s="42">
        <f t="shared" si="364"/>
        <v>88.256743564920384</v>
      </c>
      <c r="AB79" s="42">
        <f t="shared" si="364"/>
        <v>79.43106920842834</v>
      </c>
      <c r="AC79" s="42">
        <f t="shared" si="364"/>
        <v>70.605394851936296</v>
      </c>
      <c r="AD79" s="42">
        <f t="shared" si="364"/>
        <v>61.779720495444252</v>
      </c>
      <c r="AE79" s="42">
        <f t="shared" si="364"/>
        <v>52.954046138952208</v>
      </c>
      <c r="AF79" s="42">
        <f t="shared" si="364"/>
        <v>44.128371782460164</v>
      </c>
      <c r="AG79" s="42">
        <f t="shared" si="364"/>
        <v>35.30269742596812</v>
      </c>
      <c r="AH79" s="42">
        <f t="shared" si="364"/>
        <v>26.477023069476079</v>
      </c>
      <c r="AI79" s="42">
        <f t="shared" si="364"/>
        <v>17.651348712984039</v>
      </c>
      <c r="AJ79" s="42">
        <f t="shared" si="364"/>
        <v>8.8256743564919979</v>
      </c>
      <c r="AK79" s="42">
        <f t="shared" si="364"/>
        <v>-4.2632564145606011E-14</v>
      </c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</row>
    <row r="80" spans="1:114" s="2" customFormat="1" ht="1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0"/>
      <c r="P80" s="40"/>
      <c r="Q80" s="40"/>
      <c r="R80" s="40"/>
      <c r="S80" s="40"/>
      <c r="T80" s="40"/>
      <c r="U80" s="40"/>
      <c r="V80" s="40"/>
      <c r="W80" s="42">
        <f>IF(W78&gt;0.1,W78/$B$8,0)</f>
        <v>8.8256743564920406</v>
      </c>
      <c r="X80" s="42">
        <f>IF(X78&gt;0.1,W80,0)</f>
        <v>8.8256743564920406</v>
      </c>
      <c r="Y80" s="42">
        <f t="shared" ref="Y80:AK80" si="365">IF(Y78&gt;0.1,X80,0)</f>
        <v>8.8256743564920406</v>
      </c>
      <c r="Z80" s="42">
        <f t="shared" si="365"/>
        <v>8.8256743564920406</v>
      </c>
      <c r="AA80" s="42">
        <f t="shared" si="365"/>
        <v>8.8256743564920406</v>
      </c>
      <c r="AB80" s="42">
        <f t="shared" si="365"/>
        <v>8.8256743564920406</v>
      </c>
      <c r="AC80" s="42">
        <f t="shared" si="365"/>
        <v>8.8256743564920406</v>
      </c>
      <c r="AD80" s="42">
        <f t="shared" si="365"/>
        <v>8.8256743564920406</v>
      </c>
      <c r="AE80" s="42">
        <f t="shared" si="365"/>
        <v>8.8256743564920406</v>
      </c>
      <c r="AF80" s="42">
        <f t="shared" si="365"/>
        <v>8.8256743564920406</v>
      </c>
      <c r="AG80" s="42">
        <f t="shared" si="365"/>
        <v>8.8256743564920406</v>
      </c>
      <c r="AH80" s="42">
        <f t="shared" si="365"/>
        <v>8.8256743564920406</v>
      </c>
      <c r="AI80" s="42">
        <f t="shared" si="365"/>
        <v>8.8256743564920406</v>
      </c>
      <c r="AJ80" s="42">
        <f t="shared" si="365"/>
        <v>8.8256743564920406</v>
      </c>
      <c r="AK80" s="42">
        <f t="shared" si="365"/>
        <v>8.8256743564920406</v>
      </c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</row>
    <row r="81" spans="1:114" s="2" customFormat="1" ht="15">
      <c r="A81" s="9" t="s">
        <v>184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0"/>
      <c r="P81" s="40"/>
      <c r="Q81" s="40"/>
      <c r="R81" s="40"/>
      <c r="S81" s="40"/>
      <c r="T81" s="40"/>
      <c r="U81" s="40"/>
      <c r="V81" s="40"/>
      <c r="W81" s="40"/>
      <c r="X81" s="42">
        <f>'High LF - portfolio costs'!X$10*W$21</f>
        <v>121.28780737950228</v>
      </c>
      <c r="Y81" s="42">
        <f t="shared" ref="Y81:AL81" si="366">IF(X82&gt;0,X82,0)</f>
        <v>113.20195355420213</v>
      </c>
      <c r="Z81" s="42">
        <f t="shared" si="366"/>
        <v>105.11609972890199</v>
      </c>
      <c r="AA81" s="42">
        <f t="shared" si="366"/>
        <v>97.030245903601838</v>
      </c>
      <c r="AB81" s="42">
        <f t="shared" si="366"/>
        <v>88.944392078301689</v>
      </c>
      <c r="AC81" s="42">
        <f t="shared" si="366"/>
        <v>80.858538253001541</v>
      </c>
      <c r="AD81" s="42">
        <f t="shared" si="366"/>
        <v>72.772684427701392</v>
      </c>
      <c r="AE81" s="42">
        <f t="shared" si="366"/>
        <v>64.686830602401244</v>
      </c>
      <c r="AF81" s="42">
        <f t="shared" si="366"/>
        <v>56.600976777101096</v>
      </c>
      <c r="AG81" s="42">
        <f t="shared" si="366"/>
        <v>48.515122951800947</v>
      </c>
      <c r="AH81" s="42">
        <f t="shared" si="366"/>
        <v>40.429269126500799</v>
      </c>
      <c r="AI81" s="42">
        <f t="shared" si="366"/>
        <v>32.34341530120065</v>
      </c>
      <c r="AJ81" s="42">
        <f t="shared" si="366"/>
        <v>24.257561475900498</v>
      </c>
      <c r="AK81" s="42">
        <f t="shared" si="366"/>
        <v>16.171707650600347</v>
      </c>
      <c r="AL81" s="42">
        <f t="shared" si="366"/>
        <v>8.0858538253001946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</row>
    <row r="82" spans="1:114" s="2" customFormat="1" ht="1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0"/>
      <c r="P82" s="40"/>
      <c r="Q82" s="40"/>
      <c r="R82" s="40"/>
      <c r="S82" s="40"/>
      <c r="T82" s="40"/>
      <c r="U82" s="40"/>
      <c r="V82" s="40"/>
      <c r="W82" s="133"/>
      <c r="X82" s="42">
        <f>+X81-X83</f>
        <v>113.20195355420213</v>
      </c>
      <c r="Y82" s="42">
        <f t="shared" ref="Y82:AL82" si="367">+Y81-Y83</f>
        <v>105.11609972890199</v>
      </c>
      <c r="Z82" s="42">
        <f t="shared" si="367"/>
        <v>97.030245903601838</v>
      </c>
      <c r="AA82" s="42">
        <f t="shared" si="367"/>
        <v>88.944392078301689</v>
      </c>
      <c r="AB82" s="42">
        <f t="shared" si="367"/>
        <v>80.858538253001541</v>
      </c>
      <c r="AC82" s="42">
        <f t="shared" si="367"/>
        <v>72.772684427701392</v>
      </c>
      <c r="AD82" s="42">
        <f t="shared" si="367"/>
        <v>64.686830602401244</v>
      </c>
      <c r="AE82" s="42">
        <f t="shared" si="367"/>
        <v>56.600976777101096</v>
      </c>
      <c r="AF82" s="42">
        <f t="shared" si="367"/>
        <v>48.515122951800947</v>
      </c>
      <c r="AG82" s="42">
        <f t="shared" si="367"/>
        <v>40.429269126500799</v>
      </c>
      <c r="AH82" s="42">
        <f t="shared" si="367"/>
        <v>32.34341530120065</v>
      </c>
      <c r="AI82" s="42">
        <f t="shared" si="367"/>
        <v>24.257561475900498</v>
      </c>
      <c r="AJ82" s="42">
        <f t="shared" si="367"/>
        <v>16.171707650600347</v>
      </c>
      <c r="AK82" s="42">
        <f t="shared" si="367"/>
        <v>8.0858538253001946</v>
      </c>
      <c r="AL82" s="42">
        <f t="shared" si="367"/>
        <v>4.2632564145606011E-14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</row>
    <row r="83" spans="1:114" s="2" customFormat="1" ht="1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0"/>
      <c r="P83" s="40"/>
      <c r="Q83" s="40"/>
      <c r="R83" s="40"/>
      <c r="S83" s="40"/>
      <c r="T83" s="40"/>
      <c r="U83" s="40"/>
      <c r="V83" s="40"/>
      <c r="W83" s="40"/>
      <c r="X83" s="42">
        <f>IF(X81&gt;0.1,X81/$B$8,0)</f>
        <v>8.085853825300152</v>
      </c>
      <c r="Y83" s="42">
        <f>IF(Y81&gt;0.1,X83,0)</f>
        <v>8.085853825300152</v>
      </c>
      <c r="Z83" s="42">
        <f t="shared" ref="Z83:AL83" si="368">IF(Z81&gt;0.1,Y83,0)</f>
        <v>8.085853825300152</v>
      </c>
      <c r="AA83" s="42">
        <f t="shared" si="368"/>
        <v>8.085853825300152</v>
      </c>
      <c r="AB83" s="42">
        <f t="shared" si="368"/>
        <v>8.085853825300152</v>
      </c>
      <c r="AC83" s="42">
        <f t="shared" si="368"/>
        <v>8.085853825300152</v>
      </c>
      <c r="AD83" s="42">
        <f t="shared" si="368"/>
        <v>8.085853825300152</v>
      </c>
      <c r="AE83" s="42">
        <f t="shared" si="368"/>
        <v>8.085853825300152</v>
      </c>
      <c r="AF83" s="42">
        <f t="shared" si="368"/>
        <v>8.085853825300152</v>
      </c>
      <c r="AG83" s="42">
        <f t="shared" si="368"/>
        <v>8.085853825300152</v>
      </c>
      <c r="AH83" s="42">
        <f t="shared" si="368"/>
        <v>8.085853825300152</v>
      </c>
      <c r="AI83" s="42">
        <f t="shared" si="368"/>
        <v>8.085853825300152</v>
      </c>
      <c r="AJ83" s="42">
        <f t="shared" si="368"/>
        <v>8.085853825300152</v>
      </c>
      <c r="AK83" s="42">
        <f t="shared" si="368"/>
        <v>8.085853825300152</v>
      </c>
      <c r="AL83" s="42">
        <f t="shared" si="368"/>
        <v>8.085853825300152</v>
      </c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</row>
    <row r="84" spans="1:114" s="2" customFormat="1" ht="15">
      <c r="A84" s="9" t="s">
        <v>185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2">
        <f>'High LF - portfolio costs'!Y$10*X$21</f>
        <v>92.540561074828815</v>
      </c>
      <c r="Z84" s="42">
        <f t="shared" ref="Z84:AM84" si="369">IF(Y85&gt;0,Y85,0)</f>
        <v>86.371190336506899</v>
      </c>
      <c r="AA84" s="42">
        <f t="shared" si="369"/>
        <v>80.201819598184983</v>
      </c>
      <c r="AB84" s="42">
        <f t="shared" si="369"/>
        <v>74.032448859863067</v>
      </c>
      <c r="AC84" s="42">
        <f t="shared" si="369"/>
        <v>67.86307812154115</v>
      </c>
      <c r="AD84" s="42">
        <f t="shared" si="369"/>
        <v>61.693707383219227</v>
      </c>
      <c r="AE84" s="42">
        <f t="shared" si="369"/>
        <v>55.524336644897303</v>
      </c>
      <c r="AF84" s="42">
        <f t="shared" si="369"/>
        <v>49.35496590657538</v>
      </c>
      <c r="AG84" s="42">
        <f t="shared" si="369"/>
        <v>43.185595168253457</v>
      </c>
      <c r="AH84" s="42">
        <f t="shared" si="369"/>
        <v>37.016224429931533</v>
      </c>
      <c r="AI84" s="42">
        <f t="shared" si="369"/>
        <v>30.846853691609613</v>
      </c>
      <c r="AJ84" s="42">
        <f t="shared" si="369"/>
        <v>24.677482953287694</v>
      </c>
      <c r="AK84" s="42">
        <f t="shared" si="369"/>
        <v>18.508112214965774</v>
      </c>
      <c r="AL84" s="42">
        <f t="shared" si="369"/>
        <v>12.338741476643854</v>
      </c>
      <c r="AM84" s="42">
        <f t="shared" si="369"/>
        <v>6.1693707383219332</v>
      </c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</row>
    <row r="85" spans="1:114" s="2" customFormat="1" ht="1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0"/>
      <c r="P85" s="40"/>
      <c r="Q85" s="40"/>
      <c r="R85" s="40"/>
      <c r="S85" s="40"/>
      <c r="T85" s="40"/>
      <c r="U85" s="40"/>
      <c r="V85" s="40"/>
      <c r="W85" s="40"/>
      <c r="X85" s="133"/>
      <c r="Y85" s="42">
        <f>+Y84-Y86</f>
        <v>86.371190336506899</v>
      </c>
      <c r="Z85" s="42">
        <f t="shared" ref="Z85:AM85" si="370">+Z84-Z86</f>
        <v>80.201819598184983</v>
      </c>
      <c r="AA85" s="42">
        <f t="shared" si="370"/>
        <v>74.032448859863067</v>
      </c>
      <c r="AB85" s="42">
        <f t="shared" si="370"/>
        <v>67.86307812154115</v>
      </c>
      <c r="AC85" s="42">
        <f t="shared" si="370"/>
        <v>61.693707383219227</v>
      </c>
      <c r="AD85" s="42">
        <f t="shared" si="370"/>
        <v>55.524336644897303</v>
      </c>
      <c r="AE85" s="42">
        <f t="shared" si="370"/>
        <v>49.35496590657538</v>
      </c>
      <c r="AF85" s="42">
        <f t="shared" si="370"/>
        <v>43.185595168253457</v>
      </c>
      <c r="AG85" s="42">
        <f t="shared" si="370"/>
        <v>37.016224429931533</v>
      </c>
      <c r="AH85" s="42">
        <f t="shared" si="370"/>
        <v>30.846853691609613</v>
      </c>
      <c r="AI85" s="42">
        <f t="shared" si="370"/>
        <v>24.677482953287694</v>
      </c>
      <c r="AJ85" s="42">
        <f t="shared" si="370"/>
        <v>18.508112214965774</v>
      </c>
      <c r="AK85" s="42">
        <f t="shared" si="370"/>
        <v>12.338741476643854</v>
      </c>
      <c r="AL85" s="42">
        <f t="shared" si="370"/>
        <v>6.1693707383219332</v>
      </c>
      <c r="AM85" s="42">
        <f t="shared" si="370"/>
        <v>1.2434497875801753E-14</v>
      </c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</row>
    <row r="86" spans="1:114" s="2" customFormat="1" ht="1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2">
        <f>IF(Y84&gt;0.1,Y84/$B$8,0)</f>
        <v>6.1693707383219207</v>
      </c>
      <c r="Z86" s="42">
        <f>IF(Z84&gt;0.1,Y86,0)</f>
        <v>6.1693707383219207</v>
      </c>
      <c r="AA86" s="42">
        <f t="shared" ref="AA86:AM86" si="371">IF(AA84&gt;0.1,Z86,0)</f>
        <v>6.1693707383219207</v>
      </c>
      <c r="AB86" s="42">
        <f t="shared" si="371"/>
        <v>6.1693707383219207</v>
      </c>
      <c r="AC86" s="42">
        <f t="shared" si="371"/>
        <v>6.1693707383219207</v>
      </c>
      <c r="AD86" s="42">
        <f t="shared" si="371"/>
        <v>6.1693707383219207</v>
      </c>
      <c r="AE86" s="42">
        <f t="shared" si="371"/>
        <v>6.1693707383219207</v>
      </c>
      <c r="AF86" s="42">
        <f t="shared" si="371"/>
        <v>6.1693707383219207</v>
      </c>
      <c r="AG86" s="42">
        <f t="shared" si="371"/>
        <v>6.1693707383219207</v>
      </c>
      <c r="AH86" s="42">
        <f t="shared" si="371"/>
        <v>6.1693707383219207</v>
      </c>
      <c r="AI86" s="42">
        <f t="shared" si="371"/>
        <v>6.1693707383219207</v>
      </c>
      <c r="AJ86" s="42">
        <f t="shared" si="371"/>
        <v>6.1693707383219207</v>
      </c>
      <c r="AK86" s="42">
        <f t="shared" si="371"/>
        <v>6.1693707383219207</v>
      </c>
      <c r="AL86" s="42">
        <f t="shared" si="371"/>
        <v>6.1693707383219207</v>
      </c>
      <c r="AM86" s="42">
        <f t="shared" si="371"/>
        <v>6.1693707383219207</v>
      </c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</row>
    <row r="87" spans="1:114" s="2" customFormat="1" ht="15">
      <c r="A87" s="9" t="s">
        <v>186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2">
        <f>'High LF - portfolio costs'!Z$10*Y$21</f>
        <v>82.036300950509883</v>
      </c>
      <c r="AA87" s="42">
        <f t="shared" ref="AA87:AN87" si="372">IF(Z88&gt;0,Z88,0)</f>
        <v>76.56721422047589</v>
      </c>
      <c r="AB87" s="42">
        <f t="shared" si="372"/>
        <v>71.098127490441897</v>
      </c>
      <c r="AC87" s="42">
        <f t="shared" si="372"/>
        <v>65.629040760407904</v>
      </c>
      <c r="AD87" s="42">
        <f t="shared" si="372"/>
        <v>60.15995403037391</v>
      </c>
      <c r="AE87" s="42">
        <f t="shared" si="372"/>
        <v>54.690867300339917</v>
      </c>
      <c r="AF87" s="42">
        <f t="shared" si="372"/>
        <v>49.221780570305924</v>
      </c>
      <c r="AG87" s="42">
        <f t="shared" si="372"/>
        <v>43.752693840271931</v>
      </c>
      <c r="AH87" s="42">
        <f t="shared" si="372"/>
        <v>38.283607110237938</v>
      </c>
      <c r="AI87" s="42">
        <f t="shared" si="372"/>
        <v>32.814520380203945</v>
      </c>
      <c r="AJ87" s="42">
        <f t="shared" si="372"/>
        <v>27.345433650169952</v>
      </c>
      <c r="AK87" s="42">
        <f t="shared" si="372"/>
        <v>21.876346920135958</v>
      </c>
      <c r="AL87" s="42">
        <f t="shared" si="372"/>
        <v>16.407260190101965</v>
      </c>
      <c r="AM87" s="42">
        <f t="shared" si="372"/>
        <v>10.938173460067972</v>
      </c>
      <c r="AN87" s="42">
        <f t="shared" si="372"/>
        <v>5.4690867300339798</v>
      </c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</row>
    <row r="88" spans="1:114" s="2" customFormat="1" ht="1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133"/>
      <c r="Z88" s="42">
        <f>+Z87-Z89</f>
        <v>76.56721422047589</v>
      </c>
      <c r="AA88" s="42">
        <f t="shared" ref="AA88:AN88" si="373">+AA87-AA89</f>
        <v>71.098127490441897</v>
      </c>
      <c r="AB88" s="42">
        <f t="shared" si="373"/>
        <v>65.629040760407904</v>
      </c>
      <c r="AC88" s="42">
        <f t="shared" si="373"/>
        <v>60.15995403037391</v>
      </c>
      <c r="AD88" s="42">
        <f t="shared" si="373"/>
        <v>54.690867300339917</v>
      </c>
      <c r="AE88" s="42">
        <f t="shared" si="373"/>
        <v>49.221780570305924</v>
      </c>
      <c r="AF88" s="42">
        <f t="shared" si="373"/>
        <v>43.752693840271931</v>
      </c>
      <c r="AG88" s="42">
        <f t="shared" si="373"/>
        <v>38.283607110237938</v>
      </c>
      <c r="AH88" s="42">
        <f t="shared" si="373"/>
        <v>32.814520380203945</v>
      </c>
      <c r="AI88" s="42">
        <f t="shared" si="373"/>
        <v>27.345433650169952</v>
      </c>
      <c r="AJ88" s="42">
        <f t="shared" si="373"/>
        <v>21.876346920135958</v>
      </c>
      <c r="AK88" s="42">
        <f t="shared" si="373"/>
        <v>16.407260190101965</v>
      </c>
      <c r="AL88" s="42">
        <f t="shared" si="373"/>
        <v>10.938173460067972</v>
      </c>
      <c r="AM88" s="42">
        <f t="shared" si="373"/>
        <v>5.4690867300339798</v>
      </c>
      <c r="AN88" s="42">
        <f t="shared" si="373"/>
        <v>-1.2434497875801753E-14</v>
      </c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</row>
    <row r="89" spans="1:114" s="2" customFormat="1" ht="1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2">
        <f>IF(Z87&gt;0.1,Z87/$B$8,0)</f>
        <v>5.4690867300339923</v>
      </c>
      <c r="AA89" s="42">
        <f>IF(AA87&gt;0.1,Z89,0)</f>
        <v>5.4690867300339923</v>
      </c>
      <c r="AB89" s="42">
        <f t="shared" ref="AB89:AN89" si="374">IF(AB87&gt;0.1,AA89,0)</f>
        <v>5.4690867300339923</v>
      </c>
      <c r="AC89" s="42">
        <f t="shared" si="374"/>
        <v>5.4690867300339923</v>
      </c>
      <c r="AD89" s="42">
        <f t="shared" si="374"/>
        <v>5.4690867300339923</v>
      </c>
      <c r="AE89" s="42">
        <f t="shared" si="374"/>
        <v>5.4690867300339923</v>
      </c>
      <c r="AF89" s="42">
        <f t="shared" si="374"/>
        <v>5.4690867300339923</v>
      </c>
      <c r="AG89" s="42">
        <f t="shared" si="374"/>
        <v>5.4690867300339923</v>
      </c>
      <c r="AH89" s="42">
        <f t="shared" si="374"/>
        <v>5.4690867300339923</v>
      </c>
      <c r="AI89" s="42">
        <f t="shared" si="374"/>
        <v>5.4690867300339923</v>
      </c>
      <c r="AJ89" s="42">
        <f t="shared" si="374"/>
        <v>5.4690867300339923</v>
      </c>
      <c r="AK89" s="42">
        <f t="shared" si="374"/>
        <v>5.4690867300339923</v>
      </c>
      <c r="AL89" s="42">
        <f t="shared" si="374"/>
        <v>5.4690867300339923</v>
      </c>
      <c r="AM89" s="42">
        <f t="shared" si="374"/>
        <v>5.4690867300339923</v>
      </c>
      <c r="AN89" s="42">
        <f t="shared" si="374"/>
        <v>5.4690867300339923</v>
      </c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</row>
    <row r="90" spans="1:114" s="2" customFormat="1" ht="15">
      <c r="A90" s="9" t="s">
        <v>187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2">
        <f>'High LF - portfolio costs'!AA$10*Z$21</f>
        <v>97.679441161444359</v>
      </c>
      <c r="AB90" s="42">
        <f t="shared" ref="AB90:AO90" si="375">IF(AA91&gt;0,AA91,0)</f>
        <v>91.167478417348065</v>
      </c>
      <c r="AC90" s="42">
        <f t="shared" si="375"/>
        <v>84.65551567325177</v>
      </c>
      <c r="AD90" s="42">
        <f t="shared" si="375"/>
        <v>78.143552929155476</v>
      </c>
      <c r="AE90" s="42">
        <f t="shared" si="375"/>
        <v>71.631590185059181</v>
      </c>
      <c r="AF90" s="42">
        <f t="shared" si="375"/>
        <v>65.119627440962887</v>
      </c>
      <c r="AG90" s="42">
        <f t="shared" si="375"/>
        <v>58.607664696866593</v>
      </c>
      <c r="AH90" s="42">
        <f t="shared" si="375"/>
        <v>52.095701952770298</v>
      </c>
      <c r="AI90" s="42">
        <f t="shared" si="375"/>
        <v>45.583739208674004</v>
      </c>
      <c r="AJ90" s="42">
        <f t="shared" si="375"/>
        <v>39.071776464577709</v>
      </c>
      <c r="AK90" s="42">
        <f t="shared" si="375"/>
        <v>32.559813720481415</v>
      </c>
      <c r="AL90" s="42">
        <f t="shared" si="375"/>
        <v>26.047850976385124</v>
      </c>
      <c r="AM90" s="42">
        <f t="shared" si="375"/>
        <v>19.535888232288833</v>
      </c>
      <c r="AN90" s="42">
        <f t="shared" si="375"/>
        <v>13.023925488192543</v>
      </c>
      <c r="AO90" s="42">
        <f t="shared" si="375"/>
        <v>6.5119627440962518</v>
      </c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</row>
    <row r="91" spans="1:114" s="2" customFormat="1" ht="1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133"/>
      <c r="AA91" s="42">
        <f>+AA90-AA92</f>
        <v>91.167478417348065</v>
      </c>
      <c r="AB91" s="42">
        <f t="shared" ref="AB91:AO91" si="376">+AB90-AB92</f>
        <v>84.65551567325177</v>
      </c>
      <c r="AC91" s="42">
        <f t="shared" si="376"/>
        <v>78.143552929155476</v>
      </c>
      <c r="AD91" s="42">
        <f t="shared" si="376"/>
        <v>71.631590185059181</v>
      </c>
      <c r="AE91" s="42">
        <f t="shared" si="376"/>
        <v>65.119627440962887</v>
      </c>
      <c r="AF91" s="42">
        <f t="shared" si="376"/>
        <v>58.607664696866593</v>
      </c>
      <c r="AG91" s="42">
        <f t="shared" si="376"/>
        <v>52.095701952770298</v>
      </c>
      <c r="AH91" s="42">
        <f t="shared" si="376"/>
        <v>45.583739208674004</v>
      </c>
      <c r="AI91" s="42">
        <f t="shared" si="376"/>
        <v>39.071776464577709</v>
      </c>
      <c r="AJ91" s="42">
        <f t="shared" si="376"/>
        <v>32.559813720481415</v>
      </c>
      <c r="AK91" s="42">
        <f t="shared" si="376"/>
        <v>26.047850976385124</v>
      </c>
      <c r="AL91" s="42">
        <f t="shared" si="376"/>
        <v>19.535888232288833</v>
      </c>
      <c r="AM91" s="42">
        <f t="shared" si="376"/>
        <v>13.023925488192543</v>
      </c>
      <c r="AN91" s="42">
        <f t="shared" si="376"/>
        <v>6.5119627440962518</v>
      </c>
      <c r="AO91" s="42">
        <f t="shared" si="376"/>
        <v>-3.907985046680551E-14</v>
      </c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</row>
    <row r="92" spans="1:114" s="2" customFormat="1" ht="1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2">
        <f>IF(AA90&gt;0.1,AA90/$B$8,0)</f>
        <v>6.5119627440962908</v>
      </c>
      <c r="AB92" s="42">
        <f>IF(AB90&gt;0.1,AA92,0)</f>
        <v>6.5119627440962908</v>
      </c>
      <c r="AC92" s="42">
        <f t="shared" ref="AC92:AO92" si="377">IF(AC90&gt;0.1,AB92,0)</f>
        <v>6.5119627440962908</v>
      </c>
      <c r="AD92" s="42">
        <f t="shared" si="377"/>
        <v>6.5119627440962908</v>
      </c>
      <c r="AE92" s="42">
        <f t="shared" si="377"/>
        <v>6.5119627440962908</v>
      </c>
      <c r="AF92" s="42">
        <f t="shared" si="377"/>
        <v>6.5119627440962908</v>
      </c>
      <c r="AG92" s="42">
        <f t="shared" si="377"/>
        <v>6.5119627440962908</v>
      </c>
      <c r="AH92" s="42">
        <f t="shared" si="377"/>
        <v>6.5119627440962908</v>
      </c>
      <c r="AI92" s="42">
        <f t="shared" si="377"/>
        <v>6.5119627440962908</v>
      </c>
      <c r="AJ92" s="42">
        <f t="shared" si="377"/>
        <v>6.5119627440962908</v>
      </c>
      <c r="AK92" s="42">
        <f t="shared" si="377"/>
        <v>6.5119627440962908</v>
      </c>
      <c r="AL92" s="42">
        <f t="shared" si="377"/>
        <v>6.5119627440962908</v>
      </c>
      <c r="AM92" s="42">
        <f t="shared" si="377"/>
        <v>6.5119627440962908</v>
      </c>
      <c r="AN92" s="42">
        <f t="shared" si="377"/>
        <v>6.5119627440962908</v>
      </c>
      <c r="AO92" s="42">
        <f t="shared" si="377"/>
        <v>6.5119627440962908</v>
      </c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</row>
    <row r="93" spans="1:114" s="2" customFormat="1" ht="15">
      <c r="A93" s="9" t="s">
        <v>188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2">
        <f>'High LF - portfolio costs'!AB$10*AA$21</f>
        <v>99.633029984673229</v>
      </c>
      <c r="AC93" s="42">
        <f t="shared" ref="AC93:AP93" si="378">IF(AB94&gt;0,AB94,0)</f>
        <v>92.99082798569502</v>
      </c>
      <c r="AD93" s="42">
        <f t="shared" si="378"/>
        <v>86.348625986716812</v>
      </c>
      <c r="AE93" s="42">
        <f t="shared" si="378"/>
        <v>79.706423987738603</v>
      </c>
      <c r="AF93" s="42">
        <f t="shared" si="378"/>
        <v>73.064221988760394</v>
      </c>
      <c r="AG93" s="42">
        <f t="shared" si="378"/>
        <v>66.422019989782186</v>
      </c>
      <c r="AH93" s="42">
        <f t="shared" si="378"/>
        <v>59.77981799080397</v>
      </c>
      <c r="AI93" s="42">
        <f t="shared" si="378"/>
        <v>53.137615991825754</v>
      </c>
      <c r="AJ93" s="42">
        <f t="shared" si="378"/>
        <v>46.495413992847539</v>
      </c>
      <c r="AK93" s="42">
        <f t="shared" si="378"/>
        <v>39.853211993869323</v>
      </c>
      <c r="AL93" s="42">
        <f t="shared" si="378"/>
        <v>33.211009994891107</v>
      </c>
      <c r="AM93" s="42">
        <f t="shared" si="378"/>
        <v>26.568807995912891</v>
      </c>
      <c r="AN93" s="42">
        <f t="shared" si="378"/>
        <v>19.926605996934676</v>
      </c>
      <c r="AO93" s="42">
        <f t="shared" si="378"/>
        <v>13.28440399795646</v>
      </c>
      <c r="AP93" s="42">
        <f t="shared" si="378"/>
        <v>6.642201998978245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</row>
    <row r="94" spans="1:114" s="2" customFormat="1" ht="1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133"/>
      <c r="AB94" s="42">
        <f>+AB93-AB95</f>
        <v>92.99082798569502</v>
      </c>
      <c r="AC94" s="42">
        <f t="shared" ref="AC94:AP94" si="379">+AC93-AC95</f>
        <v>86.348625986716812</v>
      </c>
      <c r="AD94" s="42">
        <f t="shared" si="379"/>
        <v>79.706423987738603</v>
      </c>
      <c r="AE94" s="42">
        <f t="shared" si="379"/>
        <v>73.064221988760394</v>
      </c>
      <c r="AF94" s="42">
        <f t="shared" si="379"/>
        <v>66.422019989782186</v>
      </c>
      <c r="AG94" s="42">
        <f t="shared" si="379"/>
        <v>59.77981799080397</v>
      </c>
      <c r="AH94" s="42">
        <f t="shared" si="379"/>
        <v>53.137615991825754</v>
      </c>
      <c r="AI94" s="42">
        <f t="shared" si="379"/>
        <v>46.495413992847539</v>
      </c>
      <c r="AJ94" s="42">
        <f t="shared" si="379"/>
        <v>39.853211993869323</v>
      </c>
      <c r="AK94" s="42">
        <f t="shared" si="379"/>
        <v>33.211009994891107</v>
      </c>
      <c r="AL94" s="42">
        <f t="shared" si="379"/>
        <v>26.568807995912891</v>
      </c>
      <c r="AM94" s="42">
        <f t="shared" si="379"/>
        <v>19.926605996934676</v>
      </c>
      <c r="AN94" s="42">
        <f t="shared" si="379"/>
        <v>13.28440399795646</v>
      </c>
      <c r="AO94" s="42">
        <f t="shared" si="379"/>
        <v>6.642201998978245</v>
      </c>
      <c r="AP94" s="42">
        <f t="shared" si="379"/>
        <v>3.0198066269804258E-14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</row>
    <row r="95" spans="1:114" s="2" customFormat="1" ht="1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2">
        <f>IF(AB93&gt;0.1,AB93/$B$8,0)</f>
        <v>6.6422019989782148</v>
      </c>
      <c r="AC95" s="42">
        <f>IF(AC93&gt;0.1,AB95,0)</f>
        <v>6.6422019989782148</v>
      </c>
      <c r="AD95" s="42">
        <f t="shared" ref="AD95:AP95" si="380">IF(AD93&gt;0.1,AC95,0)</f>
        <v>6.6422019989782148</v>
      </c>
      <c r="AE95" s="42">
        <f t="shared" si="380"/>
        <v>6.6422019989782148</v>
      </c>
      <c r="AF95" s="42">
        <f t="shared" si="380"/>
        <v>6.6422019989782148</v>
      </c>
      <c r="AG95" s="42">
        <f t="shared" si="380"/>
        <v>6.6422019989782148</v>
      </c>
      <c r="AH95" s="42">
        <f t="shared" si="380"/>
        <v>6.6422019989782148</v>
      </c>
      <c r="AI95" s="42">
        <f t="shared" si="380"/>
        <v>6.6422019989782148</v>
      </c>
      <c r="AJ95" s="42">
        <f t="shared" si="380"/>
        <v>6.6422019989782148</v>
      </c>
      <c r="AK95" s="42">
        <f t="shared" si="380"/>
        <v>6.6422019989782148</v>
      </c>
      <c r="AL95" s="42">
        <f t="shared" si="380"/>
        <v>6.6422019989782148</v>
      </c>
      <c r="AM95" s="42">
        <f t="shared" si="380"/>
        <v>6.6422019989782148</v>
      </c>
      <c r="AN95" s="42">
        <f t="shared" si="380"/>
        <v>6.6422019989782148</v>
      </c>
      <c r="AO95" s="42">
        <f t="shared" si="380"/>
        <v>6.6422019989782148</v>
      </c>
      <c r="AP95" s="42">
        <f t="shared" si="380"/>
        <v>6.6422019989782148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</row>
    <row r="96" spans="1:114" s="2" customFormat="1" ht="15">
      <c r="A96" s="9" t="s">
        <v>189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2">
        <f>'High LF - portfolio costs'!AC$10*AB$21</f>
        <v>106.84544501553378</v>
      </c>
      <c r="AD96" s="42">
        <f t="shared" ref="AD96:AQ96" si="381">IF(AC97&gt;0,AC97,0)</f>
        <v>99.722415347831529</v>
      </c>
      <c r="AE96" s="42">
        <f t="shared" si="381"/>
        <v>92.599385680129274</v>
      </c>
      <c r="AF96" s="42">
        <f t="shared" si="381"/>
        <v>85.476356012427019</v>
      </c>
      <c r="AG96" s="42">
        <f t="shared" si="381"/>
        <v>78.353326344724763</v>
      </c>
      <c r="AH96" s="42">
        <f t="shared" si="381"/>
        <v>71.230296677022508</v>
      </c>
      <c r="AI96" s="42">
        <f t="shared" si="381"/>
        <v>64.107267009320253</v>
      </c>
      <c r="AJ96" s="42">
        <f t="shared" si="381"/>
        <v>56.984237341617998</v>
      </c>
      <c r="AK96" s="42">
        <f t="shared" si="381"/>
        <v>49.861207673915743</v>
      </c>
      <c r="AL96" s="42">
        <f t="shared" si="381"/>
        <v>42.738178006213488</v>
      </c>
      <c r="AM96" s="42">
        <f t="shared" si="381"/>
        <v>35.615148338511233</v>
      </c>
      <c r="AN96" s="42">
        <f t="shared" si="381"/>
        <v>28.492118670808981</v>
      </c>
      <c r="AO96" s="42">
        <f t="shared" si="381"/>
        <v>21.36908900310673</v>
      </c>
      <c r="AP96" s="42">
        <f t="shared" si="381"/>
        <v>14.246059335404478</v>
      </c>
      <c r="AQ96" s="42">
        <f t="shared" si="381"/>
        <v>7.1230296677022258</v>
      </c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</row>
    <row r="97" spans="1:114" s="2" customFormat="1" ht="1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133"/>
      <c r="AC97" s="42">
        <f>+AC96-AC98</f>
        <v>99.722415347831529</v>
      </c>
      <c r="AD97" s="42">
        <f t="shared" ref="AD97:AQ97" si="382">+AD96-AD98</f>
        <v>92.599385680129274</v>
      </c>
      <c r="AE97" s="42">
        <f t="shared" si="382"/>
        <v>85.476356012427019</v>
      </c>
      <c r="AF97" s="42">
        <f t="shared" si="382"/>
        <v>78.353326344724763</v>
      </c>
      <c r="AG97" s="42">
        <f t="shared" si="382"/>
        <v>71.230296677022508</v>
      </c>
      <c r="AH97" s="42">
        <f t="shared" si="382"/>
        <v>64.107267009320253</v>
      </c>
      <c r="AI97" s="42">
        <f t="shared" si="382"/>
        <v>56.984237341617998</v>
      </c>
      <c r="AJ97" s="42">
        <f t="shared" si="382"/>
        <v>49.861207673915743</v>
      </c>
      <c r="AK97" s="42">
        <f t="shared" si="382"/>
        <v>42.738178006213488</v>
      </c>
      <c r="AL97" s="42">
        <f t="shared" si="382"/>
        <v>35.615148338511233</v>
      </c>
      <c r="AM97" s="42">
        <f t="shared" si="382"/>
        <v>28.492118670808981</v>
      </c>
      <c r="AN97" s="42">
        <f t="shared" si="382"/>
        <v>21.36908900310673</v>
      </c>
      <c r="AO97" s="42">
        <f t="shared" si="382"/>
        <v>14.246059335404478</v>
      </c>
      <c r="AP97" s="42">
        <f t="shared" si="382"/>
        <v>7.1230296677022258</v>
      </c>
      <c r="AQ97" s="42">
        <f t="shared" si="382"/>
        <v>-2.6645352591003757E-14</v>
      </c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</row>
    <row r="98" spans="1:114" s="2" customFormat="1" ht="1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2">
        <f>IF(AC96&gt;0.1,AC96/$B$8,0)</f>
        <v>7.1230296677022524</v>
      </c>
      <c r="AD98" s="42">
        <f>IF(AD96&gt;0.1,AC98,0)</f>
        <v>7.1230296677022524</v>
      </c>
      <c r="AE98" s="42">
        <f t="shared" ref="AE98:AQ98" si="383">IF(AE96&gt;0.1,AD98,0)</f>
        <v>7.1230296677022524</v>
      </c>
      <c r="AF98" s="42">
        <f t="shared" si="383"/>
        <v>7.1230296677022524</v>
      </c>
      <c r="AG98" s="42">
        <f t="shared" si="383"/>
        <v>7.1230296677022524</v>
      </c>
      <c r="AH98" s="42">
        <f t="shared" si="383"/>
        <v>7.1230296677022524</v>
      </c>
      <c r="AI98" s="42">
        <f t="shared" si="383"/>
        <v>7.1230296677022524</v>
      </c>
      <c r="AJ98" s="42">
        <f t="shared" si="383"/>
        <v>7.1230296677022524</v>
      </c>
      <c r="AK98" s="42">
        <f t="shared" si="383"/>
        <v>7.1230296677022524</v>
      </c>
      <c r="AL98" s="42">
        <f t="shared" si="383"/>
        <v>7.1230296677022524</v>
      </c>
      <c r="AM98" s="42">
        <f t="shared" si="383"/>
        <v>7.1230296677022524</v>
      </c>
      <c r="AN98" s="42">
        <f t="shared" si="383"/>
        <v>7.1230296677022524</v>
      </c>
      <c r="AO98" s="42">
        <f t="shared" si="383"/>
        <v>7.1230296677022524</v>
      </c>
      <c r="AP98" s="42">
        <f t="shared" si="383"/>
        <v>7.1230296677022524</v>
      </c>
      <c r="AQ98" s="42">
        <f t="shared" si="383"/>
        <v>7.1230296677022524</v>
      </c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</row>
    <row r="99" spans="1:114" s="2" customFormat="1" ht="15">
      <c r="A99" s="9" t="s">
        <v>190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2">
        <f>'High LF - portfolio costs'!AD$10*AC$21</f>
        <v>129.16597739541845</v>
      </c>
      <c r="AE99" s="42">
        <f t="shared" ref="AE99:AR99" si="384">IF(AD100&gt;0,AD100,0)</f>
        <v>120.55491223572389</v>
      </c>
      <c r="AF99" s="42">
        <f t="shared" si="384"/>
        <v>111.94384707602933</v>
      </c>
      <c r="AG99" s="42">
        <f t="shared" si="384"/>
        <v>103.33278191633477</v>
      </c>
      <c r="AH99" s="42">
        <f t="shared" si="384"/>
        <v>94.721716756640205</v>
      </c>
      <c r="AI99" s="42">
        <f t="shared" si="384"/>
        <v>86.110651596945644</v>
      </c>
      <c r="AJ99" s="42">
        <f t="shared" si="384"/>
        <v>77.499586437251082</v>
      </c>
      <c r="AK99" s="42">
        <f t="shared" si="384"/>
        <v>68.888521277556521</v>
      </c>
      <c r="AL99" s="42">
        <f t="shared" si="384"/>
        <v>60.277456117861959</v>
      </c>
      <c r="AM99" s="42">
        <f t="shared" si="384"/>
        <v>51.666390958167398</v>
      </c>
      <c r="AN99" s="42">
        <f t="shared" si="384"/>
        <v>43.055325798472836</v>
      </c>
      <c r="AO99" s="42">
        <f t="shared" si="384"/>
        <v>34.444260638778275</v>
      </c>
      <c r="AP99" s="42">
        <f t="shared" si="384"/>
        <v>25.833195479083713</v>
      </c>
      <c r="AQ99" s="42">
        <f t="shared" si="384"/>
        <v>17.222130319389152</v>
      </c>
      <c r="AR99" s="42">
        <f t="shared" si="384"/>
        <v>8.6110651596945882</v>
      </c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</row>
    <row r="100" spans="1:114" s="2" customFormat="1" ht="1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133"/>
      <c r="AD100" s="42">
        <f>+AD99-AD101</f>
        <v>120.55491223572389</v>
      </c>
      <c r="AE100" s="42">
        <f t="shared" ref="AE100:AR100" si="385">+AE99-AE101</f>
        <v>111.94384707602933</v>
      </c>
      <c r="AF100" s="42">
        <f t="shared" si="385"/>
        <v>103.33278191633477</v>
      </c>
      <c r="AG100" s="42">
        <f t="shared" si="385"/>
        <v>94.721716756640205</v>
      </c>
      <c r="AH100" s="42">
        <f t="shared" si="385"/>
        <v>86.110651596945644</v>
      </c>
      <c r="AI100" s="42">
        <f t="shared" si="385"/>
        <v>77.499586437251082</v>
      </c>
      <c r="AJ100" s="42">
        <f t="shared" si="385"/>
        <v>68.888521277556521</v>
      </c>
      <c r="AK100" s="42">
        <f t="shared" si="385"/>
        <v>60.277456117861959</v>
      </c>
      <c r="AL100" s="42">
        <f t="shared" si="385"/>
        <v>51.666390958167398</v>
      </c>
      <c r="AM100" s="42">
        <f t="shared" si="385"/>
        <v>43.055325798472836</v>
      </c>
      <c r="AN100" s="42">
        <f t="shared" si="385"/>
        <v>34.444260638778275</v>
      </c>
      <c r="AO100" s="42">
        <f t="shared" si="385"/>
        <v>25.833195479083713</v>
      </c>
      <c r="AP100" s="42">
        <f t="shared" si="385"/>
        <v>17.222130319389152</v>
      </c>
      <c r="AQ100" s="42">
        <f t="shared" si="385"/>
        <v>8.6110651596945882</v>
      </c>
      <c r="AR100" s="42">
        <f t="shared" si="385"/>
        <v>2.4868995751603507E-14</v>
      </c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</row>
    <row r="101" spans="1:114" s="2" customFormat="1" ht="1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2">
        <f>IF(AD99&gt;0.1,AD99/$B$8,0)</f>
        <v>8.6110651596945633</v>
      </c>
      <c r="AE101" s="42">
        <f>IF(AE99&gt;0.1,AD101,0)</f>
        <v>8.6110651596945633</v>
      </c>
      <c r="AF101" s="42">
        <f t="shared" ref="AF101:AR101" si="386">IF(AF99&gt;0.1,AE101,0)</f>
        <v>8.6110651596945633</v>
      </c>
      <c r="AG101" s="42">
        <f t="shared" si="386"/>
        <v>8.6110651596945633</v>
      </c>
      <c r="AH101" s="42">
        <f t="shared" si="386"/>
        <v>8.6110651596945633</v>
      </c>
      <c r="AI101" s="42">
        <f t="shared" si="386"/>
        <v>8.6110651596945633</v>
      </c>
      <c r="AJ101" s="42">
        <f t="shared" si="386"/>
        <v>8.6110651596945633</v>
      </c>
      <c r="AK101" s="42">
        <f t="shared" si="386"/>
        <v>8.6110651596945633</v>
      </c>
      <c r="AL101" s="42">
        <f t="shared" si="386"/>
        <v>8.6110651596945633</v>
      </c>
      <c r="AM101" s="42">
        <f t="shared" si="386"/>
        <v>8.6110651596945633</v>
      </c>
      <c r="AN101" s="42">
        <f t="shared" si="386"/>
        <v>8.6110651596945633</v>
      </c>
      <c r="AO101" s="42">
        <f t="shared" si="386"/>
        <v>8.6110651596945633</v>
      </c>
      <c r="AP101" s="42">
        <f t="shared" si="386"/>
        <v>8.6110651596945633</v>
      </c>
      <c r="AQ101" s="42">
        <f t="shared" si="386"/>
        <v>8.6110651596945633</v>
      </c>
      <c r="AR101" s="42">
        <f t="shared" si="386"/>
        <v>8.6110651596945633</v>
      </c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</row>
    <row r="102" spans="1:114" s="2" customFormat="1" ht="15">
      <c r="A102" s="9" t="s">
        <v>191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2">
        <f>'High LF - portfolio costs'!AE$10*AD$21</f>
        <v>134.78062963112265</v>
      </c>
      <c r="AF102" s="42">
        <f t="shared" ref="AF102:AS102" si="387">IF(AE103&gt;0,AE103,0)</f>
        <v>125.79525432238114</v>
      </c>
      <c r="AG102" s="42">
        <f t="shared" si="387"/>
        <v>116.80987901363963</v>
      </c>
      <c r="AH102" s="42">
        <f t="shared" si="387"/>
        <v>107.82450370489812</v>
      </c>
      <c r="AI102" s="42">
        <f t="shared" si="387"/>
        <v>98.83912839615661</v>
      </c>
      <c r="AJ102" s="42">
        <f t="shared" si="387"/>
        <v>89.8537530874151</v>
      </c>
      <c r="AK102" s="42">
        <f t="shared" si="387"/>
        <v>80.86837777867359</v>
      </c>
      <c r="AL102" s="42">
        <f t="shared" si="387"/>
        <v>71.88300246993208</v>
      </c>
      <c r="AM102" s="42">
        <f t="shared" si="387"/>
        <v>62.89762716119057</v>
      </c>
      <c r="AN102" s="42">
        <f t="shared" si="387"/>
        <v>53.91225185244906</v>
      </c>
      <c r="AO102" s="42">
        <f t="shared" si="387"/>
        <v>44.92687654370755</v>
      </c>
      <c r="AP102" s="42">
        <f t="shared" si="387"/>
        <v>35.94150123496604</v>
      </c>
      <c r="AQ102" s="42">
        <f t="shared" si="387"/>
        <v>26.95612592622453</v>
      </c>
      <c r="AR102" s="42">
        <f t="shared" si="387"/>
        <v>17.97075061748302</v>
      </c>
      <c r="AS102" s="42">
        <f t="shared" si="387"/>
        <v>8.98537530874151</v>
      </c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</row>
    <row r="103" spans="1:114" s="2" customFormat="1" ht="1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133"/>
      <c r="AE103" s="42">
        <f>+AE102-AE104</f>
        <v>125.79525432238114</v>
      </c>
      <c r="AF103" s="42">
        <f t="shared" ref="AF103:AS103" si="388">+AF102-AF104</f>
        <v>116.80987901363963</v>
      </c>
      <c r="AG103" s="42">
        <f t="shared" si="388"/>
        <v>107.82450370489812</v>
      </c>
      <c r="AH103" s="42">
        <f t="shared" si="388"/>
        <v>98.83912839615661</v>
      </c>
      <c r="AI103" s="42">
        <f t="shared" si="388"/>
        <v>89.8537530874151</v>
      </c>
      <c r="AJ103" s="42">
        <f t="shared" si="388"/>
        <v>80.86837777867359</v>
      </c>
      <c r="AK103" s="42">
        <f t="shared" si="388"/>
        <v>71.88300246993208</v>
      </c>
      <c r="AL103" s="42">
        <f t="shared" si="388"/>
        <v>62.89762716119057</v>
      </c>
      <c r="AM103" s="42">
        <f t="shared" si="388"/>
        <v>53.91225185244906</v>
      </c>
      <c r="AN103" s="42">
        <f t="shared" si="388"/>
        <v>44.92687654370755</v>
      </c>
      <c r="AO103" s="42">
        <f t="shared" si="388"/>
        <v>35.94150123496604</v>
      </c>
      <c r="AP103" s="42">
        <f t="shared" si="388"/>
        <v>26.95612592622453</v>
      </c>
      <c r="AQ103" s="42">
        <f t="shared" si="388"/>
        <v>17.97075061748302</v>
      </c>
      <c r="AR103" s="42">
        <f t="shared" si="388"/>
        <v>8.98537530874151</v>
      </c>
      <c r="AS103" s="42">
        <f t="shared" si="388"/>
        <v>0</v>
      </c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</row>
    <row r="104" spans="1:114" s="2" customFormat="1" ht="1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2">
        <f>IF(AE102&gt;0.1,AE102/$B$8,0)</f>
        <v>8.98537530874151</v>
      </c>
      <c r="AF104" s="42">
        <f>IF(AF102&gt;0.1,AE104,0)</f>
        <v>8.98537530874151</v>
      </c>
      <c r="AG104" s="42">
        <f t="shared" ref="AG104:AS104" si="389">IF(AG102&gt;0.1,AF104,0)</f>
        <v>8.98537530874151</v>
      </c>
      <c r="AH104" s="42">
        <f t="shared" si="389"/>
        <v>8.98537530874151</v>
      </c>
      <c r="AI104" s="42">
        <f t="shared" si="389"/>
        <v>8.98537530874151</v>
      </c>
      <c r="AJ104" s="42">
        <f t="shared" si="389"/>
        <v>8.98537530874151</v>
      </c>
      <c r="AK104" s="42">
        <f t="shared" si="389"/>
        <v>8.98537530874151</v>
      </c>
      <c r="AL104" s="42">
        <f t="shared" si="389"/>
        <v>8.98537530874151</v>
      </c>
      <c r="AM104" s="42">
        <f t="shared" si="389"/>
        <v>8.98537530874151</v>
      </c>
      <c r="AN104" s="42">
        <f t="shared" si="389"/>
        <v>8.98537530874151</v>
      </c>
      <c r="AO104" s="42">
        <f t="shared" si="389"/>
        <v>8.98537530874151</v>
      </c>
      <c r="AP104" s="42">
        <f t="shared" si="389"/>
        <v>8.98537530874151</v>
      </c>
      <c r="AQ104" s="42">
        <f t="shared" si="389"/>
        <v>8.98537530874151</v>
      </c>
      <c r="AR104" s="42">
        <f t="shared" si="389"/>
        <v>8.98537530874151</v>
      </c>
      <c r="AS104" s="42">
        <f t="shared" si="389"/>
        <v>8.98537530874151</v>
      </c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</row>
    <row r="105" spans="1:114" s="2" customFormat="1" ht="15">
      <c r="A105" s="9" t="s">
        <v>192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2">
        <f>'High LF - portfolio costs'!AF$10*AE$21</f>
        <v>139.02222189452101</v>
      </c>
      <c r="AG105" s="42">
        <f t="shared" ref="AG105:AT105" si="390">IF(AF106&gt;0,AF106,0)</f>
        <v>129.7540737682196</v>
      </c>
      <c r="AH105" s="42">
        <f t="shared" si="390"/>
        <v>120.4859256419182</v>
      </c>
      <c r="AI105" s="42">
        <f t="shared" si="390"/>
        <v>111.2177775156168</v>
      </c>
      <c r="AJ105" s="42">
        <f t="shared" si="390"/>
        <v>101.9496293893154</v>
      </c>
      <c r="AK105" s="42">
        <f t="shared" si="390"/>
        <v>92.681481263014007</v>
      </c>
      <c r="AL105" s="42">
        <f t="shared" si="390"/>
        <v>83.413333136712609</v>
      </c>
      <c r="AM105" s="42">
        <f t="shared" si="390"/>
        <v>74.145185010411211</v>
      </c>
      <c r="AN105" s="42">
        <f t="shared" si="390"/>
        <v>64.877036884109813</v>
      </c>
      <c r="AO105" s="42">
        <f t="shared" si="390"/>
        <v>55.608888757808415</v>
      </c>
      <c r="AP105" s="42">
        <f t="shared" si="390"/>
        <v>46.340740631507018</v>
      </c>
      <c r="AQ105" s="42">
        <f t="shared" si="390"/>
        <v>37.07259250520562</v>
      </c>
      <c r="AR105" s="42">
        <f t="shared" si="390"/>
        <v>27.804444378904218</v>
      </c>
      <c r="AS105" s="42">
        <f t="shared" si="390"/>
        <v>18.536296252602817</v>
      </c>
      <c r="AT105" s="42">
        <f t="shared" si="390"/>
        <v>9.2681481263014156</v>
      </c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</row>
    <row r="106" spans="1:114" s="2" customFormat="1" ht="1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133"/>
      <c r="AF106" s="42">
        <f>+AF105-AF107</f>
        <v>129.7540737682196</v>
      </c>
      <c r="AG106" s="42">
        <f t="shared" ref="AG106:AT106" si="391">+AG105-AG107</f>
        <v>120.4859256419182</v>
      </c>
      <c r="AH106" s="42">
        <f t="shared" si="391"/>
        <v>111.2177775156168</v>
      </c>
      <c r="AI106" s="42">
        <f t="shared" si="391"/>
        <v>101.9496293893154</v>
      </c>
      <c r="AJ106" s="42">
        <f t="shared" si="391"/>
        <v>92.681481263014007</v>
      </c>
      <c r="AK106" s="42">
        <f t="shared" si="391"/>
        <v>83.413333136712609</v>
      </c>
      <c r="AL106" s="42">
        <f t="shared" si="391"/>
        <v>74.145185010411211</v>
      </c>
      <c r="AM106" s="42">
        <f t="shared" si="391"/>
        <v>64.877036884109813</v>
      </c>
      <c r="AN106" s="42">
        <f t="shared" si="391"/>
        <v>55.608888757808415</v>
      </c>
      <c r="AO106" s="42">
        <f t="shared" si="391"/>
        <v>46.340740631507018</v>
      </c>
      <c r="AP106" s="42">
        <f t="shared" si="391"/>
        <v>37.07259250520562</v>
      </c>
      <c r="AQ106" s="42">
        <f t="shared" si="391"/>
        <v>27.804444378904218</v>
      </c>
      <c r="AR106" s="42">
        <f t="shared" si="391"/>
        <v>18.536296252602817</v>
      </c>
      <c r="AS106" s="42">
        <f t="shared" si="391"/>
        <v>9.2681481263014156</v>
      </c>
      <c r="AT106" s="42">
        <f t="shared" si="391"/>
        <v>1.4210854715202004E-14</v>
      </c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</row>
    <row r="107" spans="1:114" s="2" customFormat="1" ht="1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2">
        <f>IF(AF105&gt;0.1,AF105/$B$8,0)</f>
        <v>9.2681481263014014</v>
      </c>
      <c r="AG107" s="42">
        <f>IF(AG105&gt;0.1,AF107,0)</f>
        <v>9.2681481263014014</v>
      </c>
      <c r="AH107" s="42">
        <f t="shared" ref="AH107:AT107" si="392">IF(AH105&gt;0.1,AG107,0)</f>
        <v>9.2681481263014014</v>
      </c>
      <c r="AI107" s="42">
        <f t="shared" si="392"/>
        <v>9.2681481263014014</v>
      </c>
      <c r="AJ107" s="42">
        <f t="shared" si="392"/>
        <v>9.2681481263014014</v>
      </c>
      <c r="AK107" s="42">
        <f t="shared" si="392"/>
        <v>9.2681481263014014</v>
      </c>
      <c r="AL107" s="42">
        <f t="shared" si="392"/>
        <v>9.2681481263014014</v>
      </c>
      <c r="AM107" s="42">
        <f t="shared" si="392"/>
        <v>9.2681481263014014</v>
      </c>
      <c r="AN107" s="42">
        <f t="shared" si="392"/>
        <v>9.2681481263014014</v>
      </c>
      <c r="AO107" s="42">
        <f t="shared" si="392"/>
        <v>9.2681481263014014</v>
      </c>
      <c r="AP107" s="42">
        <f t="shared" si="392"/>
        <v>9.2681481263014014</v>
      </c>
      <c r="AQ107" s="42">
        <f t="shared" si="392"/>
        <v>9.2681481263014014</v>
      </c>
      <c r="AR107" s="42">
        <f t="shared" si="392"/>
        <v>9.2681481263014014</v>
      </c>
      <c r="AS107" s="42">
        <f t="shared" si="392"/>
        <v>9.2681481263014014</v>
      </c>
      <c r="AT107" s="42">
        <f t="shared" si="392"/>
        <v>9.2681481263014014</v>
      </c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</row>
    <row r="108" spans="1:114" s="2" customFormat="1" ht="15">
      <c r="A108" s="9" t="s">
        <v>193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2">
        <f>'High LF - portfolio costs'!AG$10*AF$21</f>
        <v>143.37956559660279</v>
      </c>
      <c r="AH108" s="42">
        <f t="shared" ref="AH108:AU108" si="393">IF(AG109&gt;0,AG109,0)</f>
        <v>133.82092789016261</v>
      </c>
      <c r="AI108" s="42">
        <f t="shared" si="393"/>
        <v>124.26229018372243</v>
      </c>
      <c r="AJ108" s="42">
        <f t="shared" si="393"/>
        <v>114.70365247728225</v>
      </c>
      <c r="AK108" s="42">
        <f t="shared" si="393"/>
        <v>105.14501477084207</v>
      </c>
      <c r="AL108" s="42">
        <f t="shared" si="393"/>
        <v>95.586377064401887</v>
      </c>
      <c r="AM108" s="42">
        <f t="shared" si="393"/>
        <v>86.027739357961707</v>
      </c>
      <c r="AN108" s="42">
        <f t="shared" si="393"/>
        <v>76.469101651521527</v>
      </c>
      <c r="AO108" s="42">
        <f t="shared" si="393"/>
        <v>66.910463945081347</v>
      </c>
      <c r="AP108" s="42">
        <f t="shared" si="393"/>
        <v>57.351826238641159</v>
      </c>
      <c r="AQ108" s="42">
        <f t="shared" si="393"/>
        <v>47.793188532200972</v>
      </c>
      <c r="AR108" s="42">
        <f t="shared" si="393"/>
        <v>38.234550825760785</v>
      </c>
      <c r="AS108" s="42">
        <f t="shared" si="393"/>
        <v>28.675913119320597</v>
      </c>
      <c r="AT108" s="42">
        <f t="shared" si="393"/>
        <v>19.11727541288041</v>
      </c>
      <c r="AU108" s="42">
        <f t="shared" si="393"/>
        <v>9.5586377064402246</v>
      </c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</row>
    <row r="109" spans="1:114" s="2" customFormat="1" ht="1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33"/>
      <c r="AG109" s="42">
        <f>+AG108-AG110</f>
        <v>133.82092789016261</v>
      </c>
      <c r="AH109" s="42">
        <f t="shared" ref="AH109:AU109" si="394">+AH108-AH110</f>
        <v>124.26229018372243</v>
      </c>
      <c r="AI109" s="42">
        <f t="shared" si="394"/>
        <v>114.70365247728225</v>
      </c>
      <c r="AJ109" s="42">
        <f t="shared" si="394"/>
        <v>105.14501477084207</v>
      </c>
      <c r="AK109" s="42">
        <f t="shared" si="394"/>
        <v>95.586377064401887</v>
      </c>
      <c r="AL109" s="42">
        <f t="shared" si="394"/>
        <v>86.027739357961707</v>
      </c>
      <c r="AM109" s="42">
        <f t="shared" si="394"/>
        <v>76.469101651521527</v>
      </c>
      <c r="AN109" s="42">
        <f t="shared" si="394"/>
        <v>66.910463945081347</v>
      </c>
      <c r="AO109" s="42">
        <f t="shared" si="394"/>
        <v>57.351826238641159</v>
      </c>
      <c r="AP109" s="42">
        <f t="shared" si="394"/>
        <v>47.793188532200972</v>
      </c>
      <c r="AQ109" s="42">
        <f t="shared" si="394"/>
        <v>38.234550825760785</v>
      </c>
      <c r="AR109" s="42">
        <f t="shared" si="394"/>
        <v>28.675913119320597</v>
      </c>
      <c r="AS109" s="42">
        <f t="shared" si="394"/>
        <v>19.11727541288041</v>
      </c>
      <c r="AT109" s="42">
        <f t="shared" si="394"/>
        <v>9.5586377064402246</v>
      </c>
      <c r="AU109" s="42">
        <f t="shared" si="394"/>
        <v>3.907985046680551E-14</v>
      </c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</row>
    <row r="110" spans="1:114" s="2" customFormat="1" ht="1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2">
        <f>IF(AG108&gt;0.1,AG108/$B$8,0)</f>
        <v>9.5586377064401855</v>
      </c>
      <c r="AH110" s="42">
        <f>IF(AH108&gt;0.1,AG110,0)</f>
        <v>9.5586377064401855</v>
      </c>
      <c r="AI110" s="42">
        <f t="shared" ref="AI110:AU110" si="395">IF(AI108&gt;0.1,AH110,0)</f>
        <v>9.5586377064401855</v>
      </c>
      <c r="AJ110" s="42">
        <f t="shared" si="395"/>
        <v>9.5586377064401855</v>
      </c>
      <c r="AK110" s="42">
        <f t="shared" si="395"/>
        <v>9.5586377064401855</v>
      </c>
      <c r="AL110" s="42">
        <f t="shared" si="395"/>
        <v>9.5586377064401855</v>
      </c>
      <c r="AM110" s="42">
        <f t="shared" si="395"/>
        <v>9.5586377064401855</v>
      </c>
      <c r="AN110" s="42">
        <f t="shared" si="395"/>
        <v>9.5586377064401855</v>
      </c>
      <c r="AO110" s="42">
        <f t="shared" si="395"/>
        <v>9.5586377064401855</v>
      </c>
      <c r="AP110" s="42">
        <f t="shared" si="395"/>
        <v>9.5586377064401855</v>
      </c>
      <c r="AQ110" s="42">
        <f t="shared" si="395"/>
        <v>9.5586377064401855</v>
      </c>
      <c r="AR110" s="42">
        <f t="shared" si="395"/>
        <v>9.5586377064401855</v>
      </c>
      <c r="AS110" s="42">
        <f t="shared" si="395"/>
        <v>9.5586377064401855</v>
      </c>
      <c r="AT110" s="42">
        <f t="shared" si="395"/>
        <v>9.5586377064401855</v>
      </c>
      <c r="AU110" s="42">
        <f t="shared" si="395"/>
        <v>9.5586377064401855</v>
      </c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</row>
    <row r="111" spans="1:114" s="2" customFormat="1" ht="15">
      <c r="A111" s="9" t="s">
        <v>194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2">
        <f>'High LF - portfolio costs'!AH$10*AG$21</f>
        <v>149.46403140748529</v>
      </c>
      <c r="AI111" s="42">
        <f t="shared" ref="AI111:AV111" si="396">IF(AH112&gt;0,AH112,0)</f>
        <v>139.49976264698628</v>
      </c>
      <c r="AJ111" s="42">
        <f t="shared" si="396"/>
        <v>129.53549388648727</v>
      </c>
      <c r="AK111" s="42">
        <f t="shared" si="396"/>
        <v>119.57122512598825</v>
      </c>
      <c r="AL111" s="42">
        <f t="shared" si="396"/>
        <v>109.60695636548922</v>
      </c>
      <c r="AM111" s="42">
        <f t="shared" si="396"/>
        <v>99.642687604990201</v>
      </c>
      <c r="AN111" s="42">
        <f t="shared" si="396"/>
        <v>89.678418844491176</v>
      </c>
      <c r="AO111" s="42">
        <f t="shared" si="396"/>
        <v>79.714150083992152</v>
      </c>
      <c r="AP111" s="42">
        <f t="shared" si="396"/>
        <v>69.749881323493128</v>
      </c>
      <c r="AQ111" s="42">
        <f t="shared" si="396"/>
        <v>59.78561256299411</v>
      </c>
      <c r="AR111" s="42">
        <f t="shared" si="396"/>
        <v>49.821343802495093</v>
      </c>
      <c r="AS111" s="42">
        <f t="shared" si="396"/>
        <v>39.857075041996076</v>
      </c>
      <c r="AT111" s="42">
        <f t="shared" si="396"/>
        <v>29.892806281497059</v>
      </c>
      <c r="AU111" s="42">
        <f t="shared" si="396"/>
        <v>19.928537520998042</v>
      </c>
      <c r="AV111" s="42">
        <f t="shared" si="396"/>
        <v>9.9642687604990225</v>
      </c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</row>
    <row r="112" spans="1:114" s="2" customFormat="1" ht="1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133"/>
      <c r="AH112" s="42">
        <f>+AH111-AH113</f>
        <v>139.49976264698628</v>
      </c>
      <c r="AI112" s="42">
        <f t="shared" ref="AI112:AV112" si="397">+AI111-AI113</f>
        <v>129.53549388648727</v>
      </c>
      <c r="AJ112" s="42">
        <f t="shared" si="397"/>
        <v>119.57122512598825</v>
      </c>
      <c r="AK112" s="42">
        <f t="shared" si="397"/>
        <v>109.60695636548922</v>
      </c>
      <c r="AL112" s="42">
        <f t="shared" si="397"/>
        <v>99.642687604990201</v>
      </c>
      <c r="AM112" s="42">
        <f t="shared" si="397"/>
        <v>89.678418844491176</v>
      </c>
      <c r="AN112" s="42">
        <f t="shared" si="397"/>
        <v>79.714150083992152</v>
      </c>
      <c r="AO112" s="42">
        <f t="shared" si="397"/>
        <v>69.749881323493128</v>
      </c>
      <c r="AP112" s="42">
        <f t="shared" si="397"/>
        <v>59.78561256299411</v>
      </c>
      <c r="AQ112" s="42">
        <f t="shared" si="397"/>
        <v>49.821343802495093</v>
      </c>
      <c r="AR112" s="42">
        <f t="shared" si="397"/>
        <v>39.857075041996076</v>
      </c>
      <c r="AS112" s="42">
        <f t="shared" si="397"/>
        <v>29.892806281497059</v>
      </c>
      <c r="AT112" s="42">
        <f t="shared" si="397"/>
        <v>19.928537520998042</v>
      </c>
      <c r="AU112" s="42">
        <f t="shared" si="397"/>
        <v>9.9642687604990225</v>
      </c>
      <c r="AV112" s="42">
        <f t="shared" si="397"/>
        <v>0</v>
      </c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</row>
    <row r="113" spans="1:114" s="2" customFormat="1" ht="1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2">
        <f>IF(AH111&gt;0.1,AH111/$B$8,0)</f>
        <v>9.964268760499019</v>
      </c>
      <c r="AI113" s="42">
        <f>IF(AI111&gt;0.1,AH113,0)</f>
        <v>9.964268760499019</v>
      </c>
      <c r="AJ113" s="42">
        <f t="shared" ref="AJ113:AV113" si="398">IF(AJ111&gt;0.1,AI113,0)</f>
        <v>9.964268760499019</v>
      </c>
      <c r="AK113" s="42">
        <f t="shared" si="398"/>
        <v>9.964268760499019</v>
      </c>
      <c r="AL113" s="42">
        <f t="shared" si="398"/>
        <v>9.964268760499019</v>
      </c>
      <c r="AM113" s="42">
        <f t="shared" si="398"/>
        <v>9.964268760499019</v>
      </c>
      <c r="AN113" s="42">
        <f t="shared" si="398"/>
        <v>9.964268760499019</v>
      </c>
      <c r="AO113" s="42">
        <f t="shared" si="398"/>
        <v>9.964268760499019</v>
      </c>
      <c r="AP113" s="42">
        <f t="shared" si="398"/>
        <v>9.964268760499019</v>
      </c>
      <c r="AQ113" s="42">
        <f t="shared" si="398"/>
        <v>9.964268760499019</v>
      </c>
      <c r="AR113" s="42">
        <f t="shared" si="398"/>
        <v>9.964268760499019</v>
      </c>
      <c r="AS113" s="42">
        <f t="shared" si="398"/>
        <v>9.964268760499019</v>
      </c>
      <c r="AT113" s="42">
        <f t="shared" si="398"/>
        <v>9.964268760499019</v>
      </c>
      <c r="AU113" s="42">
        <f t="shared" si="398"/>
        <v>9.964268760499019</v>
      </c>
      <c r="AV113" s="42">
        <f t="shared" si="398"/>
        <v>9.964268760499019</v>
      </c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</row>
    <row r="114" spans="1:114" s="2" customFormat="1" ht="15">
      <c r="A114" s="9" t="s">
        <v>195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2">
        <f>'High LF - portfolio costs'!AI$10*AH$21</f>
        <v>154.09391803009973</v>
      </c>
      <c r="AJ114" s="42">
        <f t="shared" ref="AJ114:AW114" si="399">IF(AI115&gt;0,AI115,0)</f>
        <v>143.82099016142641</v>
      </c>
      <c r="AK114" s="42">
        <f t="shared" si="399"/>
        <v>133.54806229275309</v>
      </c>
      <c r="AL114" s="42">
        <f t="shared" si="399"/>
        <v>123.27513442407977</v>
      </c>
      <c r="AM114" s="42">
        <f t="shared" si="399"/>
        <v>113.00220655540645</v>
      </c>
      <c r="AN114" s="42">
        <f t="shared" si="399"/>
        <v>102.72927868673312</v>
      </c>
      <c r="AO114" s="42">
        <f t="shared" si="399"/>
        <v>92.456350818059803</v>
      </c>
      <c r="AP114" s="42">
        <f t="shared" si="399"/>
        <v>82.183422949386483</v>
      </c>
      <c r="AQ114" s="42">
        <f t="shared" si="399"/>
        <v>71.910495080713162</v>
      </c>
      <c r="AR114" s="42">
        <f t="shared" si="399"/>
        <v>61.637567212039848</v>
      </c>
      <c r="AS114" s="42">
        <f t="shared" si="399"/>
        <v>51.364639343366534</v>
      </c>
      <c r="AT114" s="42">
        <f t="shared" si="399"/>
        <v>41.09171147469322</v>
      </c>
      <c r="AU114" s="42">
        <f t="shared" si="399"/>
        <v>30.818783606019906</v>
      </c>
      <c r="AV114" s="42">
        <f t="shared" si="399"/>
        <v>20.545855737346592</v>
      </c>
      <c r="AW114" s="42">
        <f t="shared" si="399"/>
        <v>10.272927868673277</v>
      </c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</row>
    <row r="115" spans="1:114" s="2" customFormat="1" ht="1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133"/>
      <c r="AI115" s="42">
        <f>+AI114-AI116</f>
        <v>143.82099016142641</v>
      </c>
      <c r="AJ115" s="42">
        <f t="shared" ref="AJ115:AW115" si="400">+AJ114-AJ116</f>
        <v>133.54806229275309</v>
      </c>
      <c r="AK115" s="42">
        <f t="shared" si="400"/>
        <v>123.27513442407977</v>
      </c>
      <c r="AL115" s="42">
        <f t="shared" si="400"/>
        <v>113.00220655540645</v>
      </c>
      <c r="AM115" s="42">
        <f t="shared" si="400"/>
        <v>102.72927868673312</v>
      </c>
      <c r="AN115" s="42">
        <f t="shared" si="400"/>
        <v>92.456350818059803</v>
      </c>
      <c r="AO115" s="42">
        <f t="shared" si="400"/>
        <v>82.183422949386483</v>
      </c>
      <c r="AP115" s="42">
        <f t="shared" si="400"/>
        <v>71.910495080713162</v>
      </c>
      <c r="AQ115" s="42">
        <f t="shared" si="400"/>
        <v>61.637567212039848</v>
      </c>
      <c r="AR115" s="42">
        <f t="shared" si="400"/>
        <v>51.364639343366534</v>
      </c>
      <c r="AS115" s="42">
        <f t="shared" si="400"/>
        <v>41.09171147469322</v>
      </c>
      <c r="AT115" s="42">
        <f t="shared" si="400"/>
        <v>30.818783606019906</v>
      </c>
      <c r="AU115" s="42">
        <f t="shared" si="400"/>
        <v>20.545855737346592</v>
      </c>
      <c r="AV115" s="42">
        <f t="shared" si="400"/>
        <v>10.272927868673277</v>
      </c>
      <c r="AW115" s="42">
        <f t="shared" si="400"/>
        <v>-3.907985046680551E-14</v>
      </c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</row>
    <row r="116" spans="1:114" s="2" customFormat="1" ht="1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2">
        <f>IF(AI114&gt;0.1,AI114/$B$8,0)</f>
        <v>10.272927868673316</v>
      </c>
      <c r="AJ116" s="42">
        <f>IF(AJ114&gt;0.1,AI116,0)</f>
        <v>10.272927868673316</v>
      </c>
      <c r="AK116" s="42">
        <f t="shared" ref="AK116:AW116" si="401">IF(AK114&gt;0.1,AJ116,0)</f>
        <v>10.272927868673316</v>
      </c>
      <c r="AL116" s="42">
        <f t="shared" si="401"/>
        <v>10.272927868673316</v>
      </c>
      <c r="AM116" s="42">
        <f t="shared" si="401"/>
        <v>10.272927868673316</v>
      </c>
      <c r="AN116" s="42">
        <f t="shared" si="401"/>
        <v>10.272927868673316</v>
      </c>
      <c r="AO116" s="42">
        <f t="shared" si="401"/>
        <v>10.272927868673316</v>
      </c>
      <c r="AP116" s="42">
        <f t="shared" si="401"/>
        <v>10.272927868673316</v>
      </c>
      <c r="AQ116" s="42">
        <f t="shared" si="401"/>
        <v>10.272927868673316</v>
      </c>
      <c r="AR116" s="42">
        <f t="shared" si="401"/>
        <v>10.272927868673316</v>
      </c>
      <c r="AS116" s="42">
        <f t="shared" si="401"/>
        <v>10.272927868673316</v>
      </c>
      <c r="AT116" s="42">
        <f t="shared" si="401"/>
        <v>10.272927868673316</v>
      </c>
      <c r="AU116" s="42">
        <f t="shared" si="401"/>
        <v>10.272927868673316</v>
      </c>
      <c r="AV116" s="42">
        <f t="shared" si="401"/>
        <v>10.272927868673316</v>
      </c>
      <c r="AW116" s="42">
        <f t="shared" si="401"/>
        <v>10.272927868673316</v>
      </c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</row>
    <row r="117" spans="1:114" s="2" customFormat="1" ht="15">
      <c r="A117" s="9" t="s">
        <v>196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2">
        <f>'High LF - portfolio costs'!AJ$10*AI$21</f>
        <v>158.84921450505578</v>
      </c>
      <c r="AK117" s="42">
        <f t="shared" ref="AK117:AX117" si="402">IF(AJ118&gt;0,AJ118,0)</f>
        <v>148.25926687138539</v>
      </c>
      <c r="AL117" s="42">
        <f t="shared" si="402"/>
        <v>137.669319237715</v>
      </c>
      <c r="AM117" s="42">
        <f t="shared" si="402"/>
        <v>127.07937160404461</v>
      </c>
      <c r="AN117" s="42">
        <f t="shared" si="402"/>
        <v>116.48942397037422</v>
      </c>
      <c r="AO117" s="42">
        <f t="shared" si="402"/>
        <v>105.89947633670383</v>
      </c>
      <c r="AP117" s="42">
        <f t="shared" si="402"/>
        <v>95.309528703033436</v>
      </c>
      <c r="AQ117" s="42">
        <f t="shared" si="402"/>
        <v>84.719581069363045</v>
      </c>
      <c r="AR117" s="42">
        <f t="shared" si="402"/>
        <v>74.129633435692654</v>
      </c>
      <c r="AS117" s="42">
        <f t="shared" si="402"/>
        <v>63.539685802022269</v>
      </c>
      <c r="AT117" s="42">
        <f t="shared" si="402"/>
        <v>52.949738168351885</v>
      </c>
      <c r="AU117" s="42">
        <f t="shared" si="402"/>
        <v>42.359790534681501</v>
      </c>
      <c r="AV117" s="42">
        <f t="shared" si="402"/>
        <v>31.769842901011117</v>
      </c>
      <c r="AW117" s="42">
        <f t="shared" si="402"/>
        <v>21.179895267340733</v>
      </c>
      <c r="AX117" s="42">
        <f t="shared" si="402"/>
        <v>10.589947633670347</v>
      </c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</row>
    <row r="118" spans="1:114" s="2" customFormat="1" ht="1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133"/>
      <c r="AJ118" s="42">
        <f>+AJ117-AJ119</f>
        <v>148.25926687138539</v>
      </c>
      <c r="AK118" s="42">
        <f t="shared" ref="AK118:AX118" si="403">+AK117-AK119</f>
        <v>137.669319237715</v>
      </c>
      <c r="AL118" s="42">
        <f t="shared" si="403"/>
        <v>127.07937160404461</v>
      </c>
      <c r="AM118" s="42">
        <f t="shared" si="403"/>
        <v>116.48942397037422</v>
      </c>
      <c r="AN118" s="42">
        <f t="shared" si="403"/>
        <v>105.89947633670383</v>
      </c>
      <c r="AO118" s="42">
        <f t="shared" si="403"/>
        <v>95.309528703033436</v>
      </c>
      <c r="AP118" s="42">
        <f t="shared" si="403"/>
        <v>84.719581069363045</v>
      </c>
      <c r="AQ118" s="42">
        <f t="shared" si="403"/>
        <v>74.129633435692654</v>
      </c>
      <c r="AR118" s="42">
        <f t="shared" si="403"/>
        <v>63.539685802022269</v>
      </c>
      <c r="AS118" s="42">
        <f t="shared" si="403"/>
        <v>52.949738168351885</v>
      </c>
      <c r="AT118" s="42">
        <f t="shared" si="403"/>
        <v>42.359790534681501</v>
      </c>
      <c r="AU118" s="42">
        <f t="shared" si="403"/>
        <v>31.769842901011117</v>
      </c>
      <c r="AV118" s="42">
        <f t="shared" si="403"/>
        <v>21.179895267340733</v>
      </c>
      <c r="AW118" s="42">
        <f t="shared" si="403"/>
        <v>10.589947633670347</v>
      </c>
      <c r="AX118" s="42">
        <f t="shared" si="403"/>
        <v>-3.907985046680551E-14</v>
      </c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</row>
    <row r="119" spans="1:114" s="2" customFormat="1" ht="1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2">
        <f>IF(AJ117&gt;0.1,AJ117/$B$8,0)</f>
        <v>10.589947633670386</v>
      </c>
      <c r="AK119" s="42">
        <f>IF(AK117&gt;0.1,AJ119,0)</f>
        <v>10.589947633670386</v>
      </c>
      <c r="AL119" s="42">
        <f t="shared" ref="AL119:AX119" si="404">IF(AL117&gt;0.1,AK119,0)</f>
        <v>10.589947633670386</v>
      </c>
      <c r="AM119" s="42">
        <f t="shared" si="404"/>
        <v>10.589947633670386</v>
      </c>
      <c r="AN119" s="42">
        <f t="shared" si="404"/>
        <v>10.589947633670386</v>
      </c>
      <c r="AO119" s="42">
        <f t="shared" si="404"/>
        <v>10.589947633670386</v>
      </c>
      <c r="AP119" s="42">
        <f t="shared" si="404"/>
        <v>10.589947633670386</v>
      </c>
      <c r="AQ119" s="42">
        <f t="shared" si="404"/>
        <v>10.589947633670386</v>
      </c>
      <c r="AR119" s="42">
        <f t="shared" si="404"/>
        <v>10.589947633670386</v>
      </c>
      <c r="AS119" s="42">
        <f t="shared" si="404"/>
        <v>10.589947633670386</v>
      </c>
      <c r="AT119" s="42">
        <f t="shared" si="404"/>
        <v>10.589947633670386</v>
      </c>
      <c r="AU119" s="42">
        <f t="shared" si="404"/>
        <v>10.589947633670386</v>
      </c>
      <c r="AV119" s="42">
        <f t="shared" si="404"/>
        <v>10.589947633670386</v>
      </c>
      <c r="AW119" s="42">
        <f t="shared" si="404"/>
        <v>10.589947633670386</v>
      </c>
      <c r="AX119" s="42">
        <f t="shared" si="404"/>
        <v>10.589947633670386</v>
      </c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</row>
    <row r="120" spans="1:114" s="2" customFormat="1" ht="15">
      <c r="A120" s="9" t="s">
        <v>197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2">
        <f>'High LF - portfolio costs'!AK$10*AJ$21</f>
        <v>158.61242584187465</v>
      </c>
      <c r="AL120" s="42">
        <f t="shared" ref="AL120:AY120" si="405">IF(AK121&gt;0,AK121,0)</f>
        <v>148.03826411908301</v>
      </c>
      <c r="AM120" s="42">
        <f t="shared" si="405"/>
        <v>137.46410239629137</v>
      </c>
      <c r="AN120" s="42">
        <f t="shared" si="405"/>
        <v>126.88994067349972</v>
      </c>
      <c r="AO120" s="42">
        <f t="shared" si="405"/>
        <v>116.31577895070808</v>
      </c>
      <c r="AP120" s="42">
        <f t="shared" si="405"/>
        <v>105.74161722791644</v>
      </c>
      <c r="AQ120" s="42">
        <f t="shared" si="405"/>
        <v>95.167455505124792</v>
      </c>
      <c r="AR120" s="42">
        <f t="shared" si="405"/>
        <v>84.593293782333149</v>
      </c>
      <c r="AS120" s="42">
        <f t="shared" si="405"/>
        <v>74.019132059541505</v>
      </c>
      <c r="AT120" s="42">
        <f t="shared" si="405"/>
        <v>63.444970336749861</v>
      </c>
      <c r="AU120" s="42">
        <f t="shared" si="405"/>
        <v>52.870808613958218</v>
      </c>
      <c r="AV120" s="42">
        <f t="shared" si="405"/>
        <v>42.296646891166574</v>
      </c>
      <c r="AW120" s="42">
        <f t="shared" si="405"/>
        <v>31.722485168374931</v>
      </c>
      <c r="AX120" s="42">
        <f t="shared" si="405"/>
        <v>21.148323445583287</v>
      </c>
      <c r="AY120" s="42">
        <f t="shared" si="405"/>
        <v>10.574161722791644</v>
      </c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</row>
    <row r="121" spans="1:114" s="2" customFormat="1" ht="1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133"/>
      <c r="AK121" s="42">
        <f>+AK120-AK122</f>
        <v>148.03826411908301</v>
      </c>
      <c r="AL121" s="42">
        <f t="shared" ref="AL121:AY121" si="406">+AL120-AL122</f>
        <v>137.46410239629137</v>
      </c>
      <c r="AM121" s="42">
        <f t="shared" si="406"/>
        <v>126.88994067349972</v>
      </c>
      <c r="AN121" s="42">
        <f t="shared" si="406"/>
        <v>116.31577895070808</v>
      </c>
      <c r="AO121" s="42">
        <f t="shared" si="406"/>
        <v>105.74161722791644</v>
      </c>
      <c r="AP121" s="42">
        <f t="shared" si="406"/>
        <v>95.167455505124792</v>
      </c>
      <c r="AQ121" s="42">
        <f t="shared" si="406"/>
        <v>84.593293782333149</v>
      </c>
      <c r="AR121" s="42">
        <f t="shared" si="406"/>
        <v>74.019132059541505</v>
      </c>
      <c r="AS121" s="42">
        <f t="shared" si="406"/>
        <v>63.444970336749861</v>
      </c>
      <c r="AT121" s="42">
        <f t="shared" si="406"/>
        <v>52.870808613958218</v>
      </c>
      <c r="AU121" s="42">
        <f t="shared" si="406"/>
        <v>42.296646891166574</v>
      </c>
      <c r="AV121" s="42">
        <f t="shared" si="406"/>
        <v>31.722485168374931</v>
      </c>
      <c r="AW121" s="42">
        <f t="shared" si="406"/>
        <v>21.148323445583287</v>
      </c>
      <c r="AX121" s="42">
        <f t="shared" si="406"/>
        <v>10.574161722791644</v>
      </c>
      <c r="AY121" s="42">
        <f t="shared" si="406"/>
        <v>0</v>
      </c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</row>
    <row r="122" spans="1:114" s="2" customFormat="1" ht="1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2">
        <f>IF(AK120&gt;0.1,AK120/$B$8,0)</f>
        <v>10.574161722791644</v>
      </c>
      <c r="AL122" s="42">
        <f>IF(AL120&gt;0.1,AK122,0)</f>
        <v>10.574161722791644</v>
      </c>
      <c r="AM122" s="42">
        <f t="shared" ref="AM122:AY122" si="407">IF(AM120&gt;0.1,AL122,0)</f>
        <v>10.574161722791644</v>
      </c>
      <c r="AN122" s="42">
        <f t="shared" si="407"/>
        <v>10.574161722791644</v>
      </c>
      <c r="AO122" s="42">
        <f t="shared" si="407"/>
        <v>10.574161722791644</v>
      </c>
      <c r="AP122" s="42">
        <f t="shared" si="407"/>
        <v>10.574161722791644</v>
      </c>
      <c r="AQ122" s="42">
        <f t="shared" si="407"/>
        <v>10.574161722791644</v>
      </c>
      <c r="AR122" s="42">
        <f t="shared" si="407"/>
        <v>10.574161722791644</v>
      </c>
      <c r="AS122" s="42">
        <f t="shared" si="407"/>
        <v>10.574161722791644</v>
      </c>
      <c r="AT122" s="42">
        <f t="shared" si="407"/>
        <v>10.574161722791644</v>
      </c>
      <c r="AU122" s="42">
        <f t="shared" si="407"/>
        <v>10.574161722791644</v>
      </c>
      <c r="AV122" s="42">
        <f t="shared" si="407"/>
        <v>10.574161722791644</v>
      </c>
      <c r="AW122" s="42">
        <f t="shared" si="407"/>
        <v>10.574161722791644</v>
      </c>
      <c r="AX122" s="42">
        <f t="shared" si="407"/>
        <v>10.574161722791644</v>
      </c>
      <c r="AY122" s="42">
        <f t="shared" si="407"/>
        <v>10.574161722791644</v>
      </c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</row>
    <row r="123" spans="1:114" s="2" customFormat="1" ht="15">
      <c r="A123" s="9" t="s">
        <v>198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2">
        <f>'High LF - portfolio costs'!AL$10*AK$21</f>
        <v>160.04365015253825</v>
      </c>
      <c r="AM123" s="42">
        <f t="shared" ref="AM123:AZ123" si="408">IF(AL124&gt;0,AL124,0)</f>
        <v>149.37407347570237</v>
      </c>
      <c r="AN123" s="42">
        <f t="shared" si="408"/>
        <v>138.7044967988665</v>
      </c>
      <c r="AO123" s="42">
        <f t="shared" si="408"/>
        <v>128.03492012203063</v>
      </c>
      <c r="AP123" s="42">
        <f t="shared" si="408"/>
        <v>117.36534344519474</v>
      </c>
      <c r="AQ123" s="42">
        <f t="shared" si="408"/>
        <v>106.69576676835885</v>
      </c>
      <c r="AR123" s="42">
        <f t="shared" si="408"/>
        <v>96.026190091522963</v>
      </c>
      <c r="AS123" s="42">
        <f t="shared" si="408"/>
        <v>85.356613414687075</v>
      </c>
      <c r="AT123" s="42">
        <f t="shared" si="408"/>
        <v>74.687036737851187</v>
      </c>
      <c r="AU123" s="42">
        <f t="shared" si="408"/>
        <v>64.017460061015299</v>
      </c>
      <c r="AV123" s="42">
        <f t="shared" si="408"/>
        <v>53.347883384179418</v>
      </c>
      <c r="AW123" s="42">
        <f t="shared" si="408"/>
        <v>42.678306707343538</v>
      </c>
      <c r="AX123" s="42">
        <f t="shared" si="408"/>
        <v>32.008730030507657</v>
      </c>
      <c r="AY123" s="42">
        <f t="shared" si="408"/>
        <v>21.339153353671776</v>
      </c>
      <c r="AZ123" s="42">
        <f t="shared" si="408"/>
        <v>10.669576676835893</v>
      </c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</row>
    <row r="124" spans="1:114" s="2" customFormat="1" ht="1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133"/>
      <c r="AL124" s="42">
        <f>+AL123-AL125</f>
        <v>149.37407347570237</v>
      </c>
      <c r="AM124" s="42">
        <f t="shared" ref="AM124:AZ124" si="409">+AM123-AM125</f>
        <v>138.7044967988665</v>
      </c>
      <c r="AN124" s="42">
        <f t="shared" si="409"/>
        <v>128.03492012203063</v>
      </c>
      <c r="AO124" s="42">
        <f t="shared" si="409"/>
        <v>117.36534344519474</v>
      </c>
      <c r="AP124" s="42">
        <f t="shared" si="409"/>
        <v>106.69576676835885</v>
      </c>
      <c r="AQ124" s="42">
        <f t="shared" si="409"/>
        <v>96.026190091522963</v>
      </c>
      <c r="AR124" s="42">
        <f t="shared" si="409"/>
        <v>85.356613414687075</v>
      </c>
      <c r="AS124" s="42">
        <f t="shared" si="409"/>
        <v>74.687036737851187</v>
      </c>
      <c r="AT124" s="42">
        <f t="shared" si="409"/>
        <v>64.017460061015299</v>
      </c>
      <c r="AU124" s="42">
        <f t="shared" si="409"/>
        <v>53.347883384179418</v>
      </c>
      <c r="AV124" s="42">
        <f t="shared" si="409"/>
        <v>42.678306707343538</v>
      </c>
      <c r="AW124" s="42">
        <f t="shared" si="409"/>
        <v>32.008730030507657</v>
      </c>
      <c r="AX124" s="42">
        <f t="shared" si="409"/>
        <v>21.339153353671776</v>
      </c>
      <c r="AY124" s="42">
        <f t="shared" si="409"/>
        <v>10.669576676835893</v>
      </c>
      <c r="AZ124" s="42">
        <f t="shared" si="409"/>
        <v>0</v>
      </c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</row>
    <row r="125" spans="1:114" s="2" customFormat="1" ht="1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2">
        <f>IF(AL123&gt;0.1,AL123/$B$8,0)</f>
        <v>10.669576676835883</v>
      </c>
      <c r="AM125" s="42">
        <f>IF(AM123&gt;0.1,AL125,0)</f>
        <v>10.669576676835883</v>
      </c>
      <c r="AN125" s="42">
        <f t="shared" ref="AN125:AZ125" si="410">IF(AN123&gt;0.1,AM125,0)</f>
        <v>10.669576676835883</v>
      </c>
      <c r="AO125" s="42">
        <f t="shared" si="410"/>
        <v>10.669576676835883</v>
      </c>
      <c r="AP125" s="42">
        <f t="shared" si="410"/>
        <v>10.669576676835883</v>
      </c>
      <c r="AQ125" s="42">
        <f t="shared" si="410"/>
        <v>10.669576676835883</v>
      </c>
      <c r="AR125" s="42">
        <f t="shared" si="410"/>
        <v>10.669576676835883</v>
      </c>
      <c r="AS125" s="42">
        <f t="shared" si="410"/>
        <v>10.669576676835883</v>
      </c>
      <c r="AT125" s="42">
        <f t="shared" si="410"/>
        <v>10.669576676835883</v>
      </c>
      <c r="AU125" s="42">
        <f t="shared" si="410"/>
        <v>10.669576676835883</v>
      </c>
      <c r="AV125" s="42">
        <f t="shared" si="410"/>
        <v>10.669576676835883</v>
      </c>
      <c r="AW125" s="42">
        <f t="shared" si="410"/>
        <v>10.669576676835883</v>
      </c>
      <c r="AX125" s="42">
        <f t="shared" si="410"/>
        <v>10.669576676835883</v>
      </c>
      <c r="AY125" s="42">
        <f t="shared" si="410"/>
        <v>10.669576676835883</v>
      </c>
      <c r="AZ125" s="42">
        <f t="shared" si="410"/>
        <v>10.669576676835883</v>
      </c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</row>
    <row r="126" spans="1:114" s="2" customFormat="1" ht="15">
      <c r="A126" s="9" t="s">
        <v>199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2">
        <f>'High LF - portfolio costs'!AM$10*AL$21</f>
        <v>163.24452315558901</v>
      </c>
      <c r="AN126" s="42">
        <f t="shared" ref="AN126:BA126" si="411">IF(AM127&gt;0,AM127,0)</f>
        <v>152.3615549452164</v>
      </c>
      <c r="AO126" s="42">
        <f t="shared" si="411"/>
        <v>141.47858673484379</v>
      </c>
      <c r="AP126" s="42">
        <f t="shared" si="411"/>
        <v>130.59561852447118</v>
      </c>
      <c r="AQ126" s="42">
        <f t="shared" si="411"/>
        <v>119.71265031409858</v>
      </c>
      <c r="AR126" s="42">
        <f t="shared" si="411"/>
        <v>108.82968210372599</v>
      </c>
      <c r="AS126" s="42">
        <f t="shared" si="411"/>
        <v>97.94671389335339</v>
      </c>
      <c r="AT126" s="42">
        <f t="shared" si="411"/>
        <v>87.063745682980795</v>
      </c>
      <c r="AU126" s="42">
        <f t="shared" si="411"/>
        <v>76.180777472608199</v>
      </c>
      <c r="AV126" s="42">
        <f t="shared" si="411"/>
        <v>65.297809262235603</v>
      </c>
      <c r="AW126" s="42">
        <f t="shared" si="411"/>
        <v>54.414841051863</v>
      </c>
      <c r="AX126" s="42">
        <f t="shared" si="411"/>
        <v>43.531872841490397</v>
      </c>
      <c r="AY126" s="42">
        <f t="shared" si="411"/>
        <v>32.648904631117794</v>
      </c>
      <c r="AZ126" s="42">
        <f t="shared" si="411"/>
        <v>21.765936420745192</v>
      </c>
      <c r="BA126" s="42">
        <f t="shared" si="411"/>
        <v>10.88296821037259</v>
      </c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</row>
    <row r="127" spans="1:114" s="2" customFormat="1" ht="1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133"/>
      <c r="AM127" s="42">
        <f>+AM126-AM128</f>
        <v>152.3615549452164</v>
      </c>
      <c r="AN127" s="42">
        <f t="shared" ref="AN127:BA127" si="412">+AN126-AN128</f>
        <v>141.47858673484379</v>
      </c>
      <c r="AO127" s="42">
        <f t="shared" si="412"/>
        <v>130.59561852447118</v>
      </c>
      <c r="AP127" s="42">
        <f t="shared" si="412"/>
        <v>119.71265031409858</v>
      </c>
      <c r="AQ127" s="42">
        <f t="shared" si="412"/>
        <v>108.82968210372599</v>
      </c>
      <c r="AR127" s="42">
        <f t="shared" si="412"/>
        <v>97.94671389335339</v>
      </c>
      <c r="AS127" s="42">
        <f t="shared" si="412"/>
        <v>87.063745682980795</v>
      </c>
      <c r="AT127" s="42">
        <f t="shared" si="412"/>
        <v>76.180777472608199</v>
      </c>
      <c r="AU127" s="42">
        <f t="shared" si="412"/>
        <v>65.297809262235603</v>
      </c>
      <c r="AV127" s="42">
        <f t="shared" si="412"/>
        <v>54.414841051863</v>
      </c>
      <c r="AW127" s="42">
        <f t="shared" si="412"/>
        <v>43.531872841490397</v>
      </c>
      <c r="AX127" s="42">
        <f t="shared" si="412"/>
        <v>32.648904631117794</v>
      </c>
      <c r="AY127" s="42">
        <f t="shared" si="412"/>
        <v>21.765936420745192</v>
      </c>
      <c r="AZ127" s="42">
        <f t="shared" si="412"/>
        <v>10.88296821037259</v>
      </c>
      <c r="BA127" s="42">
        <f t="shared" si="412"/>
        <v>0</v>
      </c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</row>
    <row r="128" spans="1:114" s="2" customFormat="1" ht="1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2">
        <f>IF(AM126&gt;0.1,AM126/$B$8,0)</f>
        <v>10.882968210372601</v>
      </c>
      <c r="AN128" s="42">
        <f>IF(AN126&gt;0.1,AM128,0)</f>
        <v>10.882968210372601</v>
      </c>
      <c r="AO128" s="42">
        <f t="shared" ref="AO128:BA128" si="413">IF(AO126&gt;0.1,AN128,0)</f>
        <v>10.882968210372601</v>
      </c>
      <c r="AP128" s="42">
        <f t="shared" si="413"/>
        <v>10.882968210372601</v>
      </c>
      <c r="AQ128" s="42">
        <f t="shared" si="413"/>
        <v>10.882968210372601</v>
      </c>
      <c r="AR128" s="42">
        <f t="shared" si="413"/>
        <v>10.882968210372601</v>
      </c>
      <c r="AS128" s="42">
        <f t="shared" si="413"/>
        <v>10.882968210372601</v>
      </c>
      <c r="AT128" s="42">
        <f t="shared" si="413"/>
        <v>10.882968210372601</v>
      </c>
      <c r="AU128" s="42">
        <f t="shared" si="413"/>
        <v>10.882968210372601</v>
      </c>
      <c r="AV128" s="42">
        <f t="shared" si="413"/>
        <v>10.882968210372601</v>
      </c>
      <c r="AW128" s="42">
        <f t="shared" si="413"/>
        <v>10.882968210372601</v>
      </c>
      <c r="AX128" s="42">
        <f t="shared" si="413"/>
        <v>10.882968210372601</v>
      </c>
      <c r="AY128" s="42">
        <f t="shared" si="413"/>
        <v>10.882968210372601</v>
      </c>
      <c r="AZ128" s="42">
        <f t="shared" si="413"/>
        <v>10.882968210372601</v>
      </c>
      <c r="BA128" s="42">
        <f t="shared" si="413"/>
        <v>10.882968210372601</v>
      </c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</row>
    <row r="129" spans="1:114" s="2" customFormat="1" ht="15">
      <c r="A129" s="9" t="s">
        <v>200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2">
        <f>'High LF - portfolio costs'!AN$10*AM$21</f>
        <v>166.50941361870079</v>
      </c>
      <c r="AO129" s="42">
        <f t="shared" ref="AO129:BB129" si="414">IF(AN130&gt;0,AN130,0)</f>
        <v>155.40878604412075</v>
      </c>
      <c r="AP129" s="42">
        <f t="shared" si="414"/>
        <v>144.3081584695407</v>
      </c>
      <c r="AQ129" s="42">
        <f t="shared" si="414"/>
        <v>133.20753089496066</v>
      </c>
      <c r="AR129" s="42">
        <f t="shared" si="414"/>
        <v>122.10690332038061</v>
      </c>
      <c r="AS129" s="42">
        <f t="shared" si="414"/>
        <v>111.00627574580056</v>
      </c>
      <c r="AT129" s="42">
        <f t="shared" si="414"/>
        <v>99.90564817122052</v>
      </c>
      <c r="AU129" s="42">
        <f t="shared" si="414"/>
        <v>88.805020596640475</v>
      </c>
      <c r="AV129" s="42">
        <f t="shared" si="414"/>
        <v>77.70439302206043</v>
      </c>
      <c r="AW129" s="42">
        <f t="shared" si="414"/>
        <v>66.603765447480384</v>
      </c>
      <c r="AX129" s="42">
        <f t="shared" si="414"/>
        <v>55.503137872900332</v>
      </c>
      <c r="AY129" s="42">
        <f t="shared" si="414"/>
        <v>44.40251029832028</v>
      </c>
      <c r="AZ129" s="42">
        <f t="shared" si="414"/>
        <v>33.301882723740228</v>
      </c>
      <c r="BA129" s="42">
        <f t="shared" si="414"/>
        <v>22.201255149160176</v>
      </c>
      <c r="BB129" s="42">
        <f t="shared" si="414"/>
        <v>11.100627574580123</v>
      </c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</row>
    <row r="130" spans="1:114" s="2" customFormat="1" ht="1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133"/>
      <c r="AN130" s="42">
        <f>+AN129-AN131</f>
        <v>155.40878604412075</v>
      </c>
      <c r="AO130" s="42">
        <f t="shared" ref="AO130:BB130" si="415">+AO129-AO131</f>
        <v>144.3081584695407</v>
      </c>
      <c r="AP130" s="42">
        <f t="shared" si="415"/>
        <v>133.20753089496066</v>
      </c>
      <c r="AQ130" s="42">
        <f t="shared" si="415"/>
        <v>122.10690332038061</v>
      </c>
      <c r="AR130" s="42">
        <f t="shared" si="415"/>
        <v>111.00627574580056</v>
      </c>
      <c r="AS130" s="42">
        <f t="shared" si="415"/>
        <v>99.90564817122052</v>
      </c>
      <c r="AT130" s="42">
        <f t="shared" si="415"/>
        <v>88.805020596640475</v>
      </c>
      <c r="AU130" s="42">
        <f t="shared" si="415"/>
        <v>77.70439302206043</v>
      </c>
      <c r="AV130" s="42">
        <f t="shared" si="415"/>
        <v>66.603765447480384</v>
      </c>
      <c r="AW130" s="42">
        <f t="shared" si="415"/>
        <v>55.503137872900332</v>
      </c>
      <c r="AX130" s="42">
        <f t="shared" si="415"/>
        <v>44.40251029832028</v>
      </c>
      <c r="AY130" s="42">
        <f t="shared" si="415"/>
        <v>33.301882723740228</v>
      </c>
      <c r="AZ130" s="42">
        <f t="shared" si="415"/>
        <v>22.201255149160176</v>
      </c>
      <c r="BA130" s="42">
        <f t="shared" si="415"/>
        <v>11.100627574580123</v>
      </c>
      <c r="BB130" s="42">
        <f t="shared" si="415"/>
        <v>7.1054273576010019E-14</v>
      </c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</row>
    <row r="131" spans="1:114" s="2" customFormat="1" ht="1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2">
        <f>IF(AN129&gt;0.1,AN129/$B$8,0)</f>
        <v>11.100627574580052</v>
      </c>
      <c r="AO131" s="42">
        <f>IF(AO129&gt;0.1,AN131,0)</f>
        <v>11.100627574580052</v>
      </c>
      <c r="AP131" s="42">
        <f t="shared" ref="AP131:BB131" si="416">IF(AP129&gt;0.1,AO131,0)</f>
        <v>11.100627574580052</v>
      </c>
      <c r="AQ131" s="42">
        <f t="shared" si="416"/>
        <v>11.100627574580052</v>
      </c>
      <c r="AR131" s="42">
        <f t="shared" si="416"/>
        <v>11.100627574580052</v>
      </c>
      <c r="AS131" s="42">
        <f t="shared" si="416"/>
        <v>11.100627574580052</v>
      </c>
      <c r="AT131" s="42">
        <f t="shared" si="416"/>
        <v>11.100627574580052</v>
      </c>
      <c r="AU131" s="42">
        <f t="shared" si="416"/>
        <v>11.100627574580052</v>
      </c>
      <c r="AV131" s="42">
        <f t="shared" si="416"/>
        <v>11.100627574580052</v>
      </c>
      <c r="AW131" s="42">
        <f t="shared" si="416"/>
        <v>11.100627574580052</v>
      </c>
      <c r="AX131" s="42">
        <f t="shared" si="416"/>
        <v>11.100627574580052</v>
      </c>
      <c r="AY131" s="42">
        <f t="shared" si="416"/>
        <v>11.100627574580052</v>
      </c>
      <c r="AZ131" s="42">
        <f t="shared" si="416"/>
        <v>11.100627574580052</v>
      </c>
      <c r="BA131" s="42">
        <f t="shared" si="416"/>
        <v>11.100627574580052</v>
      </c>
      <c r="BB131" s="42">
        <f t="shared" si="416"/>
        <v>11.100627574580052</v>
      </c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</row>
    <row r="132" spans="1:114" s="2" customFormat="1" ht="15">
      <c r="A132" s="9" t="s">
        <v>201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2">
        <f>'High LF - portfolio costs'!AO$10*AN$21</f>
        <v>169.83960189107478</v>
      </c>
      <c r="AP132" s="42">
        <f t="shared" ref="AP132:BC132" si="417">IF(AO133&gt;0,AO133,0)</f>
        <v>158.51696176500312</v>
      </c>
      <c r="AQ132" s="42">
        <f t="shared" si="417"/>
        <v>147.19432163893146</v>
      </c>
      <c r="AR132" s="42">
        <f t="shared" si="417"/>
        <v>135.87168151285979</v>
      </c>
      <c r="AS132" s="42">
        <f t="shared" si="417"/>
        <v>124.54904138678815</v>
      </c>
      <c r="AT132" s="42">
        <f t="shared" si="417"/>
        <v>113.2264012607165</v>
      </c>
      <c r="AU132" s="42">
        <f t="shared" si="417"/>
        <v>101.90376113464485</v>
      </c>
      <c r="AV132" s="42">
        <f t="shared" si="417"/>
        <v>90.581121008573206</v>
      </c>
      <c r="AW132" s="42">
        <f t="shared" si="417"/>
        <v>79.258480882501559</v>
      </c>
      <c r="AX132" s="42">
        <f t="shared" si="417"/>
        <v>67.935840756429911</v>
      </c>
      <c r="AY132" s="42">
        <f t="shared" si="417"/>
        <v>56.613200630358257</v>
      </c>
      <c r="AZ132" s="42">
        <f t="shared" si="417"/>
        <v>45.290560504286603</v>
      </c>
      <c r="BA132" s="42">
        <f t="shared" si="417"/>
        <v>33.967920378214949</v>
      </c>
      <c r="BB132" s="42">
        <f t="shared" si="417"/>
        <v>22.645280252143294</v>
      </c>
      <c r="BC132" s="42">
        <f t="shared" si="417"/>
        <v>11.322640126071642</v>
      </c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</row>
    <row r="133" spans="1:114" s="2" customFormat="1" ht="1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133"/>
      <c r="AO133" s="42">
        <f>+AO132-AO134</f>
        <v>158.51696176500312</v>
      </c>
      <c r="AP133" s="42">
        <f t="shared" ref="AP133:BC133" si="418">+AP132-AP134</f>
        <v>147.19432163893146</v>
      </c>
      <c r="AQ133" s="42">
        <f t="shared" si="418"/>
        <v>135.87168151285979</v>
      </c>
      <c r="AR133" s="42">
        <f t="shared" si="418"/>
        <v>124.54904138678815</v>
      </c>
      <c r="AS133" s="42">
        <f t="shared" si="418"/>
        <v>113.2264012607165</v>
      </c>
      <c r="AT133" s="42">
        <f t="shared" si="418"/>
        <v>101.90376113464485</v>
      </c>
      <c r="AU133" s="42">
        <f t="shared" si="418"/>
        <v>90.581121008573206</v>
      </c>
      <c r="AV133" s="42">
        <f t="shared" si="418"/>
        <v>79.258480882501559</v>
      </c>
      <c r="AW133" s="42">
        <f t="shared" si="418"/>
        <v>67.935840756429911</v>
      </c>
      <c r="AX133" s="42">
        <f t="shared" si="418"/>
        <v>56.613200630358257</v>
      </c>
      <c r="AY133" s="42">
        <f t="shared" si="418"/>
        <v>45.290560504286603</v>
      </c>
      <c r="AZ133" s="42">
        <f t="shared" si="418"/>
        <v>33.967920378214949</v>
      </c>
      <c r="BA133" s="42">
        <f t="shared" si="418"/>
        <v>22.645280252143294</v>
      </c>
      <c r="BB133" s="42">
        <f t="shared" si="418"/>
        <v>11.322640126071642</v>
      </c>
      <c r="BC133" s="42">
        <f t="shared" si="418"/>
        <v>0</v>
      </c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</row>
    <row r="134" spans="1:114" s="2" customFormat="1" ht="1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2">
        <f>IF(AO132&gt;0.1,AO132/$B$8,0)</f>
        <v>11.322640126071652</v>
      </c>
      <c r="AP134" s="42">
        <f>IF(AP132&gt;0.1,AO134,0)</f>
        <v>11.322640126071652</v>
      </c>
      <c r="AQ134" s="42">
        <f t="shared" ref="AQ134:BC134" si="419">IF(AQ132&gt;0.1,AP134,0)</f>
        <v>11.322640126071652</v>
      </c>
      <c r="AR134" s="42">
        <f t="shared" si="419"/>
        <v>11.322640126071652</v>
      </c>
      <c r="AS134" s="42">
        <f t="shared" si="419"/>
        <v>11.322640126071652</v>
      </c>
      <c r="AT134" s="42">
        <f t="shared" si="419"/>
        <v>11.322640126071652</v>
      </c>
      <c r="AU134" s="42">
        <f t="shared" si="419"/>
        <v>11.322640126071652</v>
      </c>
      <c r="AV134" s="42">
        <f t="shared" si="419"/>
        <v>11.322640126071652</v>
      </c>
      <c r="AW134" s="42">
        <f t="shared" si="419"/>
        <v>11.322640126071652</v>
      </c>
      <c r="AX134" s="42">
        <f t="shared" si="419"/>
        <v>11.322640126071652</v>
      </c>
      <c r="AY134" s="42">
        <f t="shared" si="419"/>
        <v>11.322640126071652</v>
      </c>
      <c r="AZ134" s="42">
        <f t="shared" si="419"/>
        <v>11.322640126071652</v>
      </c>
      <c r="BA134" s="42">
        <f t="shared" si="419"/>
        <v>11.322640126071652</v>
      </c>
      <c r="BB134" s="42">
        <f t="shared" si="419"/>
        <v>11.322640126071652</v>
      </c>
      <c r="BC134" s="42">
        <f t="shared" si="419"/>
        <v>11.322640126071652</v>
      </c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</row>
    <row r="135" spans="1:114" s="2" customFormat="1" ht="15">
      <c r="A135" s="9" t="s">
        <v>202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2">
        <f>'High LF - portfolio costs'!AP$10*AO$21</f>
        <v>173.23639392889629</v>
      </c>
      <c r="AQ135" s="42">
        <f t="shared" ref="AQ135:BD135" si="420">IF(AP136&gt;0,AP136,0)</f>
        <v>161.68730100030319</v>
      </c>
      <c r="AR135" s="42">
        <f t="shared" si="420"/>
        <v>150.1382080717101</v>
      </c>
      <c r="AS135" s="42">
        <f t="shared" si="420"/>
        <v>138.589115143117</v>
      </c>
      <c r="AT135" s="42">
        <f t="shared" si="420"/>
        <v>127.04002221452392</v>
      </c>
      <c r="AU135" s="42">
        <f t="shared" si="420"/>
        <v>115.49092928593083</v>
      </c>
      <c r="AV135" s="42">
        <f t="shared" si="420"/>
        <v>103.94183635733775</v>
      </c>
      <c r="AW135" s="42">
        <f t="shared" si="420"/>
        <v>92.392743428744666</v>
      </c>
      <c r="AX135" s="42">
        <f t="shared" si="420"/>
        <v>80.843650500151583</v>
      </c>
      <c r="AY135" s="42">
        <f t="shared" si="420"/>
        <v>69.294557571558499</v>
      </c>
      <c r="AZ135" s="42">
        <f t="shared" si="420"/>
        <v>57.745464642965416</v>
      </c>
      <c r="BA135" s="42">
        <f t="shared" si="420"/>
        <v>46.196371714372333</v>
      </c>
      <c r="BB135" s="42">
        <f t="shared" si="420"/>
        <v>34.64727878577925</v>
      </c>
      <c r="BC135" s="42">
        <f t="shared" si="420"/>
        <v>23.098185857186163</v>
      </c>
      <c r="BD135" s="42">
        <f t="shared" si="420"/>
        <v>11.549092928593076</v>
      </c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</row>
    <row r="136" spans="1:114" s="2" customFormat="1" ht="1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133"/>
      <c r="AP136" s="42">
        <f>+AP135-AP137</f>
        <v>161.68730100030319</v>
      </c>
      <c r="AQ136" s="42">
        <f t="shared" ref="AQ136:BD136" si="421">+AQ135-AQ137</f>
        <v>150.1382080717101</v>
      </c>
      <c r="AR136" s="42">
        <f t="shared" si="421"/>
        <v>138.589115143117</v>
      </c>
      <c r="AS136" s="42">
        <f t="shared" si="421"/>
        <v>127.04002221452392</v>
      </c>
      <c r="AT136" s="42">
        <f t="shared" si="421"/>
        <v>115.49092928593083</v>
      </c>
      <c r="AU136" s="42">
        <f t="shared" si="421"/>
        <v>103.94183635733775</v>
      </c>
      <c r="AV136" s="42">
        <f t="shared" si="421"/>
        <v>92.392743428744666</v>
      </c>
      <c r="AW136" s="42">
        <f t="shared" si="421"/>
        <v>80.843650500151583</v>
      </c>
      <c r="AX136" s="42">
        <f t="shared" si="421"/>
        <v>69.294557571558499</v>
      </c>
      <c r="AY136" s="42">
        <f t="shared" si="421"/>
        <v>57.745464642965416</v>
      </c>
      <c r="AZ136" s="42">
        <f t="shared" si="421"/>
        <v>46.196371714372333</v>
      </c>
      <c r="BA136" s="42">
        <f t="shared" si="421"/>
        <v>34.64727878577925</v>
      </c>
      <c r="BB136" s="42">
        <f t="shared" si="421"/>
        <v>23.098185857186163</v>
      </c>
      <c r="BC136" s="42">
        <f t="shared" si="421"/>
        <v>11.549092928593076</v>
      </c>
      <c r="BD136" s="42">
        <f t="shared" si="421"/>
        <v>0</v>
      </c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</row>
    <row r="137" spans="1:114" s="2" customFormat="1" ht="1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2">
        <f>IF(AP135&gt;0.1,AP135/$B$8,0)</f>
        <v>11.549092928593087</v>
      </c>
      <c r="AQ137" s="42">
        <f>IF(AQ135&gt;0.1,AP137,0)</f>
        <v>11.549092928593087</v>
      </c>
      <c r="AR137" s="42">
        <f t="shared" ref="AR137:BD137" si="422">IF(AR135&gt;0.1,AQ137,0)</f>
        <v>11.549092928593087</v>
      </c>
      <c r="AS137" s="42">
        <f t="shared" si="422"/>
        <v>11.549092928593087</v>
      </c>
      <c r="AT137" s="42">
        <f t="shared" si="422"/>
        <v>11.549092928593087</v>
      </c>
      <c r="AU137" s="42">
        <f t="shared" si="422"/>
        <v>11.549092928593087</v>
      </c>
      <c r="AV137" s="42">
        <f t="shared" si="422"/>
        <v>11.549092928593087</v>
      </c>
      <c r="AW137" s="42">
        <f t="shared" si="422"/>
        <v>11.549092928593087</v>
      </c>
      <c r="AX137" s="42">
        <f t="shared" si="422"/>
        <v>11.549092928593087</v>
      </c>
      <c r="AY137" s="42">
        <f t="shared" si="422"/>
        <v>11.549092928593087</v>
      </c>
      <c r="AZ137" s="42">
        <f t="shared" si="422"/>
        <v>11.549092928593087</v>
      </c>
      <c r="BA137" s="42">
        <f t="shared" si="422"/>
        <v>11.549092928593087</v>
      </c>
      <c r="BB137" s="42">
        <f t="shared" si="422"/>
        <v>11.549092928593087</v>
      </c>
      <c r="BC137" s="42">
        <f t="shared" si="422"/>
        <v>11.549092928593087</v>
      </c>
      <c r="BD137" s="42">
        <f t="shared" si="422"/>
        <v>11.549092928593087</v>
      </c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</row>
    <row r="138" spans="1:114" s="2" customFormat="1" ht="15">
      <c r="A138" s="9" t="s">
        <v>203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2">
        <f>'High LF - portfolio costs'!AQ$10*AP$21</f>
        <v>176.70112180747424</v>
      </c>
      <c r="AR138" s="42">
        <f t="shared" ref="AR138:BE138" si="423">IF(AQ139&gt;0,AQ139,0)</f>
        <v>164.92104702030929</v>
      </c>
      <c r="AS138" s="42">
        <f t="shared" si="423"/>
        <v>153.14097223314434</v>
      </c>
      <c r="AT138" s="42">
        <f t="shared" si="423"/>
        <v>141.36089744597939</v>
      </c>
      <c r="AU138" s="42">
        <f t="shared" si="423"/>
        <v>129.58082265881444</v>
      </c>
      <c r="AV138" s="42">
        <f t="shared" si="423"/>
        <v>117.80074787164949</v>
      </c>
      <c r="AW138" s="42">
        <f t="shared" si="423"/>
        <v>106.02067308448454</v>
      </c>
      <c r="AX138" s="42">
        <f t="shared" si="423"/>
        <v>94.240598297319593</v>
      </c>
      <c r="AY138" s="42">
        <f t="shared" si="423"/>
        <v>82.460523510154644</v>
      </c>
      <c r="AZ138" s="42">
        <f t="shared" si="423"/>
        <v>70.680448722989695</v>
      </c>
      <c r="BA138" s="42">
        <f t="shared" si="423"/>
        <v>58.900373935824746</v>
      </c>
      <c r="BB138" s="42">
        <f t="shared" si="423"/>
        <v>47.120299148659797</v>
      </c>
      <c r="BC138" s="42">
        <f t="shared" si="423"/>
        <v>35.340224361494847</v>
      </c>
      <c r="BD138" s="42">
        <f t="shared" si="423"/>
        <v>23.560149574329898</v>
      </c>
      <c r="BE138" s="42">
        <f t="shared" si="423"/>
        <v>11.780074787164949</v>
      </c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</row>
    <row r="139" spans="1:114" s="2" customFormat="1" ht="1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133"/>
      <c r="AQ139" s="42">
        <f>+AQ138-AQ140</f>
        <v>164.92104702030929</v>
      </c>
      <c r="AR139" s="42">
        <f t="shared" ref="AR139:BE139" si="424">+AR138-AR140</f>
        <v>153.14097223314434</v>
      </c>
      <c r="AS139" s="42">
        <f t="shared" si="424"/>
        <v>141.36089744597939</v>
      </c>
      <c r="AT139" s="42">
        <f t="shared" si="424"/>
        <v>129.58082265881444</v>
      </c>
      <c r="AU139" s="42">
        <f t="shared" si="424"/>
        <v>117.80074787164949</v>
      </c>
      <c r="AV139" s="42">
        <f t="shared" si="424"/>
        <v>106.02067308448454</v>
      </c>
      <c r="AW139" s="42">
        <f t="shared" si="424"/>
        <v>94.240598297319593</v>
      </c>
      <c r="AX139" s="42">
        <f t="shared" si="424"/>
        <v>82.460523510154644</v>
      </c>
      <c r="AY139" s="42">
        <f t="shared" si="424"/>
        <v>70.680448722989695</v>
      </c>
      <c r="AZ139" s="42">
        <f t="shared" si="424"/>
        <v>58.900373935824746</v>
      </c>
      <c r="BA139" s="42">
        <f t="shared" si="424"/>
        <v>47.120299148659797</v>
      </c>
      <c r="BB139" s="42">
        <f t="shared" si="424"/>
        <v>35.340224361494847</v>
      </c>
      <c r="BC139" s="42">
        <f t="shared" si="424"/>
        <v>23.560149574329898</v>
      </c>
      <c r="BD139" s="42">
        <f t="shared" si="424"/>
        <v>11.780074787164949</v>
      </c>
      <c r="BE139" s="42">
        <f t="shared" si="424"/>
        <v>0</v>
      </c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</row>
    <row r="140" spans="1:114" s="2" customFormat="1" ht="1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2">
        <f>IF(AQ138&gt;0.1,AQ138/$B$8,0)</f>
        <v>11.780074787164949</v>
      </c>
      <c r="AR140" s="42">
        <f>IF(AR138&gt;0.1,AQ140,0)</f>
        <v>11.780074787164949</v>
      </c>
      <c r="AS140" s="42">
        <f t="shared" ref="AS140:BE140" si="425">IF(AS138&gt;0.1,AR140,0)</f>
        <v>11.780074787164949</v>
      </c>
      <c r="AT140" s="42">
        <f t="shared" si="425"/>
        <v>11.780074787164949</v>
      </c>
      <c r="AU140" s="42">
        <f t="shared" si="425"/>
        <v>11.780074787164949</v>
      </c>
      <c r="AV140" s="42">
        <f t="shared" si="425"/>
        <v>11.780074787164949</v>
      </c>
      <c r="AW140" s="42">
        <f t="shared" si="425"/>
        <v>11.780074787164949</v>
      </c>
      <c r="AX140" s="42">
        <f t="shared" si="425"/>
        <v>11.780074787164949</v>
      </c>
      <c r="AY140" s="42">
        <f t="shared" si="425"/>
        <v>11.780074787164949</v>
      </c>
      <c r="AZ140" s="42">
        <f t="shared" si="425"/>
        <v>11.780074787164949</v>
      </c>
      <c r="BA140" s="42">
        <f t="shared" si="425"/>
        <v>11.780074787164949</v>
      </c>
      <c r="BB140" s="42">
        <f t="shared" si="425"/>
        <v>11.780074787164949</v>
      </c>
      <c r="BC140" s="42">
        <f t="shared" si="425"/>
        <v>11.780074787164949</v>
      </c>
      <c r="BD140" s="42">
        <f t="shared" si="425"/>
        <v>11.780074787164949</v>
      </c>
      <c r="BE140" s="42">
        <f t="shared" si="425"/>
        <v>11.780074787164949</v>
      </c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</row>
    <row r="141" spans="1:114" s="2" customFormat="1" ht="15">
      <c r="A141" s="9" t="s">
        <v>204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2">
        <f>'High LF - portfolio costs'!AR$10*AQ$21</f>
        <v>180.23514424362369</v>
      </c>
      <c r="AS141" s="42">
        <f t="shared" ref="AS141:BF141" si="426">IF(AR142&gt;0,AR142,0)</f>
        <v>168.21946796071543</v>
      </c>
      <c r="AT141" s="42">
        <f t="shared" si="426"/>
        <v>156.20379167780717</v>
      </c>
      <c r="AU141" s="42">
        <f t="shared" si="426"/>
        <v>144.18811539489892</v>
      </c>
      <c r="AV141" s="42">
        <f t="shared" si="426"/>
        <v>132.17243911199066</v>
      </c>
      <c r="AW141" s="42">
        <f t="shared" si="426"/>
        <v>120.15676282908241</v>
      </c>
      <c r="AX141" s="42">
        <f t="shared" si="426"/>
        <v>108.14108654617417</v>
      </c>
      <c r="AY141" s="42">
        <f t="shared" si="426"/>
        <v>96.12541026326592</v>
      </c>
      <c r="AZ141" s="42">
        <f t="shared" si="426"/>
        <v>84.109733980357674</v>
      </c>
      <c r="BA141" s="42">
        <f t="shared" si="426"/>
        <v>72.094057697449429</v>
      </c>
      <c r="BB141" s="42">
        <f t="shared" si="426"/>
        <v>60.078381414541184</v>
      </c>
      <c r="BC141" s="42">
        <f t="shared" si="426"/>
        <v>48.062705131632939</v>
      </c>
      <c r="BD141" s="42">
        <f t="shared" si="426"/>
        <v>36.047028848724693</v>
      </c>
      <c r="BE141" s="42">
        <f t="shared" si="426"/>
        <v>24.031352565816448</v>
      </c>
      <c r="BF141" s="42">
        <f t="shared" si="426"/>
        <v>12.015676282908201</v>
      </c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</row>
    <row r="142" spans="1:114" s="2" customFormat="1" ht="1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133"/>
      <c r="AR142" s="42">
        <f>+AR141-AR143</f>
        <v>168.21946796071543</v>
      </c>
      <c r="AS142" s="42">
        <f t="shared" ref="AS142:BF142" si="427">+AS141-AS143</f>
        <v>156.20379167780717</v>
      </c>
      <c r="AT142" s="42">
        <f t="shared" si="427"/>
        <v>144.18811539489892</v>
      </c>
      <c r="AU142" s="42">
        <f t="shared" si="427"/>
        <v>132.17243911199066</v>
      </c>
      <c r="AV142" s="42">
        <f t="shared" si="427"/>
        <v>120.15676282908241</v>
      </c>
      <c r="AW142" s="42">
        <f t="shared" si="427"/>
        <v>108.14108654617417</v>
      </c>
      <c r="AX142" s="42">
        <f t="shared" si="427"/>
        <v>96.12541026326592</v>
      </c>
      <c r="AY142" s="42">
        <f t="shared" si="427"/>
        <v>84.109733980357674</v>
      </c>
      <c r="AZ142" s="42">
        <f t="shared" si="427"/>
        <v>72.094057697449429</v>
      </c>
      <c r="BA142" s="42">
        <f t="shared" si="427"/>
        <v>60.078381414541184</v>
      </c>
      <c r="BB142" s="42">
        <f t="shared" si="427"/>
        <v>48.062705131632939</v>
      </c>
      <c r="BC142" s="42">
        <f t="shared" si="427"/>
        <v>36.047028848724693</v>
      </c>
      <c r="BD142" s="42">
        <f t="shared" si="427"/>
        <v>24.031352565816448</v>
      </c>
      <c r="BE142" s="42">
        <f t="shared" si="427"/>
        <v>12.015676282908201</v>
      </c>
      <c r="BF142" s="42">
        <f t="shared" si="427"/>
        <v>-4.6185277824406512E-14</v>
      </c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</row>
    <row r="143" spans="1:114" s="2" customFormat="1" ht="1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2">
        <f>IF(AR141&gt;0.1,AR141/$B$8,0)</f>
        <v>12.015676282908247</v>
      </c>
      <c r="AS143" s="42">
        <f>IF(AS141&gt;0.1,AR143,0)</f>
        <v>12.015676282908247</v>
      </c>
      <c r="AT143" s="42">
        <f t="shared" ref="AT143:BF143" si="428">IF(AT141&gt;0.1,AS143,0)</f>
        <v>12.015676282908247</v>
      </c>
      <c r="AU143" s="42">
        <f t="shared" si="428"/>
        <v>12.015676282908247</v>
      </c>
      <c r="AV143" s="42">
        <f t="shared" si="428"/>
        <v>12.015676282908247</v>
      </c>
      <c r="AW143" s="42">
        <f t="shared" si="428"/>
        <v>12.015676282908247</v>
      </c>
      <c r="AX143" s="42">
        <f t="shared" si="428"/>
        <v>12.015676282908247</v>
      </c>
      <c r="AY143" s="42">
        <f t="shared" si="428"/>
        <v>12.015676282908247</v>
      </c>
      <c r="AZ143" s="42">
        <f t="shared" si="428"/>
        <v>12.015676282908247</v>
      </c>
      <c r="BA143" s="42">
        <f t="shared" si="428"/>
        <v>12.015676282908247</v>
      </c>
      <c r="BB143" s="42">
        <f t="shared" si="428"/>
        <v>12.015676282908247</v>
      </c>
      <c r="BC143" s="42">
        <f t="shared" si="428"/>
        <v>12.015676282908247</v>
      </c>
      <c r="BD143" s="42">
        <f t="shared" si="428"/>
        <v>12.015676282908247</v>
      </c>
      <c r="BE143" s="42">
        <f t="shared" si="428"/>
        <v>12.015676282908247</v>
      </c>
      <c r="BF143" s="42">
        <f t="shared" si="428"/>
        <v>12.015676282908247</v>
      </c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</row>
    <row r="144" spans="1:114" s="2" customFormat="1" ht="15">
      <c r="A144" s="9" t="s">
        <v>205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2">
        <f>'High LF - portfolio costs'!AS$10*AR$21</f>
        <v>183.83984712849616</v>
      </c>
      <c r="AT144" s="42">
        <f t="shared" ref="AT144:BG144" si="429">IF(AS145&gt;0,AS145,0)</f>
        <v>171.58385731992976</v>
      </c>
      <c r="AU144" s="42">
        <f t="shared" si="429"/>
        <v>159.32786751136337</v>
      </c>
      <c r="AV144" s="42">
        <f t="shared" si="429"/>
        <v>147.07187770279697</v>
      </c>
      <c r="AW144" s="42">
        <f t="shared" si="429"/>
        <v>134.81588789423057</v>
      </c>
      <c r="AX144" s="42">
        <f t="shared" si="429"/>
        <v>122.55989808566416</v>
      </c>
      <c r="AY144" s="42">
        <f t="shared" si="429"/>
        <v>110.30390827709775</v>
      </c>
      <c r="AZ144" s="42">
        <f t="shared" si="429"/>
        <v>98.047918468531336</v>
      </c>
      <c r="BA144" s="42">
        <f t="shared" si="429"/>
        <v>85.791928659964924</v>
      </c>
      <c r="BB144" s="42">
        <f t="shared" si="429"/>
        <v>73.535938851398512</v>
      </c>
      <c r="BC144" s="42">
        <f t="shared" si="429"/>
        <v>61.279949042832101</v>
      </c>
      <c r="BD144" s="42">
        <f t="shared" si="429"/>
        <v>49.023959234265689</v>
      </c>
      <c r="BE144" s="42">
        <f t="shared" si="429"/>
        <v>36.767969425699278</v>
      </c>
      <c r="BF144" s="42">
        <f t="shared" si="429"/>
        <v>24.511979617132866</v>
      </c>
      <c r="BG144" s="42">
        <f t="shared" si="429"/>
        <v>12.255989808566456</v>
      </c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</row>
    <row r="145" spans="1:114" s="2" customFormat="1" ht="1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133"/>
      <c r="AS145" s="42">
        <f>+AS144-AS146</f>
        <v>171.58385731992976</v>
      </c>
      <c r="AT145" s="42">
        <f t="shared" ref="AT145:BG145" si="430">+AT144-AT146</f>
        <v>159.32786751136337</v>
      </c>
      <c r="AU145" s="42">
        <f t="shared" si="430"/>
        <v>147.07187770279697</v>
      </c>
      <c r="AV145" s="42">
        <f t="shared" si="430"/>
        <v>134.81588789423057</v>
      </c>
      <c r="AW145" s="42">
        <f t="shared" si="430"/>
        <v>122.55989808566416</v>
      </c>
      <c r="AX145" s="42">
        <f t="shared" si="430"/>
        <v>110.30390827709775</v>
      </c>
      <c r="AY145" s="42">
        <f t="shared" si="430"/>
        <v>98.047918468531336</v>
      </c>
      <c r="AZ145" s="42">
        <f t="shared" si="430"/>
        <v>85.791928659964924</v>
      </c>
      <c r="BA145" s="42">
        <f t="shared" si="430"/>
        <v>73.535938851398512</v>
      </c>
      <c r="BB145" s="42">
        <f t="shared" si="430"/>
        <v>61.279949042832101</v>
      </c>
      <c r="BC145" s="42">
        <f t="shared" si="430"/>
        <v>49.023959234265689</v>
      </c>
      <c r="BD145" s="42">
        <f t="shared" si="430"/>
        <v>36.767969425699278</v>
      </c>
      <c r="BE145" s="42">
        <f t="shared" si="430"/>
        <v>24.511979617132866</v>
      </c>
      <c r="BF145" s="42">
        <f t="shared" si="430"/>
        <v>12.255989808566456</v>
      </c>
      <c r="BG145" s="42">
        <f t="shared" si="430"/>
        <v>4.6185277824406512E-14</v>
      </c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</row>
    <row r="146" spans="1:114" s="2" customFormat="1" ht="1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2">
        <f>IF(AS144&gt;0.1,AS144/$B$8,0)</f>
        <v>12.25598980856641</v>
      </c>
      <c r="AT146" s="42">
        <f>IF(AT144&gt;0.1,AS146,0)</f>
        <v>12.25598980856641</v>
      </c>
      <c r="AU146" s="42">
        <f t="shared" ref="AU146:BG146" si="431">IF(AU144&gt;0.1,AT146,0)</f>
        <v>12.25598980856641</v>
      </c>
      <c r="AV146" s="42">
        <f t="shared" si="431"/>
        <v>12.25598980856641</v>
      </c>
      <c r="AW146" s="42">
        <f t="shared" si="431"/>
        <v>12.25598980856641</v>
      </c>
      <c r="AX146" s="42">
        <f t="shared" si="431"/>
        <v>12.25598980856641</v>
      </c>
      <c r="AY146" s="42">
        <f t="shared" si="431"/>
        <v>12.25598980856641</v>
      </c>
      <c r="AZ146" s="42">
        <f t="shared" si="431"/>
        <v>12.25598980856641</v>
      </c>
      <c r="BA146" s="42">
        <f t="shared" si="431"/>
        <v>12.25598980856641</v>
      </c>
      <c r="BB146" s="42">
        <f t="shared" si="431"/>
        <v>12.25598980856641</v>
      </c>
      <c r="BC146" s="42">
        <f t="shared" si="431"/>
        <v>12.25598980856641</v>
      </c>
      <c r="BD146" s="42">
        <f t="shared" si="431"/>
        <v>12.25598980856641</v>
      </c>
      <c r="BE146" s="42">
        <f t="shared" si="431"/>
        <v>12.25598980856641</v>
      </c>
      <c r="BF146" s="42">
        <f t="shared" si="431"/>
        <v>12.25598980856641</v>
      </c>
      <c r="BG146" s="42">
        <f t="shared" si="431"/>
        <v>12.25598980856641</v>
      </c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</row>
    <row r="147" spans="1:114" s="2" customFormat="1" ht="15">
      <c r="A147" s="9" t="s">
        <v>206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2">
        <f>'High LF - portfolio costs'!AT$10*AS$21</f>
        <v>187.51664407106608</v>
      </c>
      <c r="AU147" s="42">
        <f t="shared" ref="AU147:BH147" si="432">IF(AT148&gt;0,AT148,0)</f>
        <v>175.01553446632835</v>
      </c>
      <c r="AV147" s="42">
        <f t="shared" si="432"/>
        <v>162.51442486159061</v>
      </c>
      <c r="AW147" s="42">
        <f t="shared" si="432"/>
        <v>150.01331525685288</v>
      </c>
      <c r="AX147" s="42">
        <f t="shared" si="432"/>
        <v>137.51220565211514</v>
      </c>
      <c r="AY147" s="42">
        <f t="shared" si="432"/>
        <v>125.01109604737741</v>
      </c>
      <c r="AZ147" s="42">
        <f t="shared" si="432"/>
        <v>112.50998644263967</v>
      </c>
      <c r="BA147" s="42">
        <f t="shared" si="432"/>
        <v>100.00887683790194</v>
      </c>
      <c r="BB147" s="42">
        <f t="shared" si="432"/>
        <v>87.507767233164202</v>
      </c>
      <c r="BC147" s="42">
        <f t="shared" si="432"/>
        <v>75.006657628426467</v>
      </c>
      <c r="BD147" s="42">
        <f t="shared" si="432"/>
        <v>62.505548023688732</v>
      </c>
      <c r="BE147" s="42">
        <f t="shared" si="432"/>
        <v>50.004438418950997</v>
      </c>
      <c r="BF147" s="42">
        <f t="shared" si="432"/>
        <v>37.503328814213262</v>
      </c>
      <c r="BG147" s="42">
        <f t="shared" si="432"/>
        <v>25.002219209475523</v>
      </c>
      <c r="BH147" s="42">
        <f t="shared" si="432"/>
        <v>12.501109604737785</v>
      </c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</row>
    <row r="148" spans="1:114" s="2" customFormat="1" ht="1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133"/>
      <c r="AT148" s="42">
        <f>+AT147-AT149</f>
        <v>175.01553446632835</v>
      </c>
      <c r="AU148" s="42">
        <f t="shared" ref="AU148:BH148" si="433">+AU147-AU149</f>
        <v>162.51442486159061</v>
      </c>
      <c r="AV148" s="42">
        <f t="shared" si="433"/>
        <v>150.01331525685288</v>
      </c>
      <c r="AW148" s="42">
        <f t="shared" si="433"/>
        <v>137.51220565211514</v>
      </c>
      <c r="AX148" s="42">
        <f t="shared" si="433"/>
        <v>125.01109604737741</v>
      </c>
      <c r="AY148" s="42">
        <f t="shared" si="433"/>
        <v>112.50998644263967</v>
      </c>
      <c r="AZ148" s="42">
        <f t="shared" si="433"/>
        <v>100.00887683790194</v>
      </c>
      <c r="BA148" s="42">
        <f t="shared" si="433"/>
        <v>87.507767233164202</v>
      </c>
      <c r="BB148" s="42">
        <f t="shared" si="433"/>
        <v>75.006657628426467</v>
      </c>
      <c r="BC148" s="42">
        <f t="shared" si="433"/>
        <v>62.505548023688732</v>
      </c>
      <c r="BD148" s="42">
        <f t="shared" si="433"/>
        <v>50.004438418950997</v>
      </c>
      <c r="BE148" s="42">
        <f t="shared" si="433"/>
        <v>37.503328814213262</v>
      </c>
      <c r="BF148" s="42">
        <f t="shared" si="433"/>
        <v>25.002219209475523</v>
      </c>
      <c r="BG148" s="42">
        <f t="shared" si="433"/>
        <v>12.501109604737785</v>
      </c>
      <c r="BH148" s="42">
        <f t="shared" si="433"/>
        <v>4.6185277824406512E-14</v>
      </c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</row>
    <row r="149" spans="1:114" s="2" customFormat="1" ht="1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2">
        <f>IF(AT147&gt;0.1,AT147/$B$8,0)</f>
        <v>12.501109604737739</v>
      </c>
      <c r="AU149" s="42">
        <f>IF(AU147&gt;0.1,AT149,0)</f>
        <v>12.501109604737739</v>
      </c>
      <c r="AV149" s="42">
        <f t="shared" ref="AV149:BH149" si="434">IF(AV147&gt;0.1,AU149,0)</f>
        <v>12.501109604737739</v>
      </c>
      <c r="AW149" s="42">
        <f t="shared" si="434"/>
        <v>12.501109604737739</v>
      </c>
      <c r="AX149" s="42">
        <f t="shared" si="434"/>
        <v>12.501109604737739</v>
      </c>
      <c r="AY149" s="42">
        <f t="shared" si="434"/>
        <v>12.501109604737739</v>
      </c>
      <c r="AZ149" s="42">
        <f t="shared" si="434"/>
        <v>12.501109604737739</v>
      </c>
      <c r="BA149" s="42">
        <f t="shared" si="434"/>
        <v>12.501109604737739</v>
      </c>
      <c r="BB149" s="42">
        <f t="shared" si="434"/>
        <v>12.501109604737739</v>
      </c>
      <c r="BC149" s="42">
        <f t="shared" si="434"/>
        <v>12.501109604737739</v>
      </c>
      <c r="BD149" s="42">
        <f t="shared" si="434"/>
        <v>12.501109604737739</v>
      </c>
      <c r="BE149" s="42">
        <f t="shared" si="434"/>
        <v>12.501109604737739</v>
      </c>
      <c r="BF149" s="42">
        <f t="shared" si="434"/>
        <v>12.501109604737739</v>
      </c>
      <c r="BG149" s="42">
        <f t="shared" si="434"/>
        <v>12.501109604737739</v>
      </c>
      <c r="BH149" s="42">
        <f t="shared" si="434"/>
        <v>12.501109604737739</v>
      </c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</row>
    <row r="150" spans="1:114" s="2" customFormat="1" ht="15">
      <c r="A150" s="9" t="s">
        <v>207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2">
        <f>'High LF - portfolio costs'!AU$10*AT$21</f>
        <v>191.26697695248743</v>
      </c>
      <c r="AV150" s="42">
        <f t="shared" ref="AV150:BI150" si="435">IF(AU151&gt;0,AU151,0)</f>
        <v>178.51584515565494</v>
      </c>
      <c r="AW150" s="42">
        <f t="shared" si="435"/>
        <v>165.76471335882246</v>
      </c>
      <c r="AX150" s="42">
        <f t="shared" si="435"/>
        <v>153.01358156198998</v>
      </c>
      <c r="AY150" s="42">
        <f t="shared" si="435"/>
        <v>140.2624497651575</v>
      </c>
      <c r="AZ150" s="42">
        <f t="shared" si="435"/>
        <v>127.511317968325</v>
      </c>
      <c r="BA150" s="42">
        <f t="shared" si="435"/>
        <v>114.76018617149251</v>
      </c>
      <c r="BB150" s="42">
        <f t="shared" si="435"/>
        <v>102.00905437466001</v>
      </c>
      <c r="BC150" s="42">
        <f t="shared" si="435"/>
        <v>89.257922577827514</v>
      </c>
      <c r="BD150" s="42">
        <f t="shared" si="435"/>
        <v>76.506790780995019</v>
      </c>
      <c r="BE150" s="42">
        <f t="shared" si="435"/>
        <v>63.755658984162523</v>
      </c>
      <c r="BF150" s="42">
        <f t="shared" si="435"/>
        <v>51.004527187330027</v>
      </c>
      <c r="BG150" s="42">
        <f t="shared" si="435"/>
        <v>38.253395390497531</v>
      </c>
      <c r="BH150" s="42">
        <f t="shared" si="435"/>
        <v>25.502263593665035</v>
      </c>
      <c r="BI150" s="42">
        <f t="shared" si="435"/>
        <v>12.75113179683254</v>
      </c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</row>
    <row r="151" spans="1:114" s="2" customFormat="1" ht="1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133"/>
      <c r="AU151" s="42">
        <f>+AU150-AU152</f>
        <v>178.51584515565494</v>
      </c>
      <c r="AV151" s="42">
        <f t="shared" ref="AV151:BI151" si="436">+AV150-AV152</f>
        <v>165.76471335882246</v>
      </c>
      <c r="AW151" s="42">
        <f t="shared" si="436"/>
        <v>153.01358156198998</v>
      </c>
      <c r="AX151" s="42">
        <f t="shared" si="436"/>
        <v>140.2624497651575</v>
      </c>
      <c r="AY151" s="42">
        <f t="shared" si="436"/>
        <v>127.511317968325</v>
      </c>
      <c r="AZ151" s="42">
        <f t="shared" si="436"/>
        <v>114.76018617149251</v>
      </c>
      <c r="BA151" s="42">
        <f t="shared" si="436"/>
        <v>102.00905437466001</v>
      </c>
      <c r="BB151" s="42">
        <f t="shared" si="436"/>
        <v>89.257922577827514</v>
      </c>
      <c r="BC151" s="42">
        <f t="shared" si="436"/>
        <v>76.506790780995019</v>
      </c>
      <c r="BD151" s="42">
        <f t="shared" si="436"/>
        <v>63.755658984162523</v>
      </c>
      <c r="BE151" s="42">
        <f t="shared" si="436"/>
        <v>51.004527187330027</v>
      </c>
      <c r="BF151" s="42">
        <f t="shared" si="436"/>
        <v>38.253395390497531</v>
      </c>
      <c r="BG151" s="42">
        <f t="shared" si="436"/>
        <v>25.502263593665035</v>
      </c>
      <c r="BH151" s="42">
        <f t="shared" si="436"/>
        <v>12.75113179683254</v>
      </c>
      <c r="BI151" s="42">
        <f t="shared" si="436"/>
        <v>4.6185277824406512E-14</v>
      </c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</row>
    <row r="152" spans="1:114" s="2" customFormat="1" ht="1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2">
        <f>IF(AU150&gt;0.1,AU150/$B$8,0)</f>
        <v>12.751131796832494</v>
      </c>
      <c r="AV152" s="42">
        <f>IF(AV150&gt;0.1,AU152,0)</f>
        <v>12.751131796832494</v>
      </c>
      <c r="AW152" s="42">
        <f t="shared" ref="AW152:BI152" si="437">IF(AW150&gt;0.1,AV152,0)</f>
        <v>12.751131796832494</v>
      </c>
      <c r="AX152" s="42">
        <f t="shared" si="437"/>
        <v>12.751131796832494</v>
      </c>
      <c r="AY152" s="42">
        <f t="shared" si="437"/>
        <v>12.751131796832494</v>
      </c>
      <c r="AZ152" s="42">
        <f t="shared" si="437"/>
        <v>12.751131796832494</v>
      </c>
      <c r="BA152" s="42">
        <f t="shared" si="437"/>
        <v>12.751131796832494</v>
      </c>
      <c r="BB152" s="42">
        <f t="shared" si="437"/>
        <v>12.751131796832494</v>
      </c>
      <c r="BC152" s="42">
        <f t="shared" si="437"/>
        <v>12.751131796832494</v>
      </c>
      <c r="BD152" s="42">
        <f t="shared" si="437"/>
        <v>12.751131796832494</v>
      </c>
      <c r="BE152" s="42">
        <f t="shared" si="437"/>
        <v>12.751131796832494</v>
      </c>
      <c r="BF152" s="42">
        <f t="shared" si="437"/>
        <v>12.751131796832494</v>
      </c>
      <c r="BG152" s="42">
        <f t="shared" si="437"/>
        <v>12.751131796832494</v>
      </c>
      <c r="BH152" s="42">
        <f t="shared" si="437"/>
        <v>12.751131796832494</v>
      </c>
      <c r="BI152" s="42">
        <f t="shared" si="437"/>
        <v>12.751131796832494</v>
      </c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</row>
    <row r="153" spans="1:114" s="2" customFormat="1" ht="15">
      <c r="A153" s="9" t="s">
        <v>208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2">
        <f>'High LF - portfolio costs'!AV$10*AU$21</f>
        <v>195.09231649153719</v>
      </c>
      <c r="AW153" s="42">
        <f t="shared" ref="AW153:BJ153" si="438">IF(AV154&gt;0,AV154,0)</f>
        <v>182.08616205876805</v>
      </c>
      <c r="AX153" s="42">
        <f t="shared" si="438"/>
        <v>169.08000762599892</v>
      </c>
      <c r="AY153" s="42">
        <f t="shared" si="438"/>
        <v>156.07385319322978</v>
      </c>
      <c r="AZ153" s="42">
        <f t="shared" si="438"/>
        <v>143.06769876046064</v>
      </c>
      <c r="BA153" s="42">
        <f t="shared" si="438"/>
        <v>130.06154432769151</v>
      </c>
      <c r="BB153" s="42">
        <f t="shared" si="438"/>
        <v>117.05538989492236</v>
      </c>
      <c r="BC153" s="42">
        <f t="shared" si="438"/>
        <v>104.04923546215321</v>
      </c>
      <c r="BD153" s="42">
        <f t="shared" si="438"/>
        <v>91.043081029384055</v>
      </c>
      <c r="BE153" s="42">
        <f t="shared" si="438"/>
        <v>78.036926596614904</v>
      </c>
      <c r="BF153" s="42">
        <f t="shared" si="438"/>
        <v>65.030772163845754</v>
      </c>
      <c r="BG153" s="42">
        <f t="shared" si="438"/>
        <v>52.02461773107661</v>
      </c>
      <c r="BH153" s="42">
        <f t="shared" si="438"/>
        <v>39.018463298307466</v>
      </c>
      <c r="BI153" s="42">
        <f t="shared" si="438"/>
        <v>26.012308865538323</v>
      </c>
      <c r="BJ153" s="42">
        <f t="shared" si="438"/>
        <v>13.006154432769177</v>
      </c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</row>
    <row r="154" spans="1:114" s="2" customFormat="1" ht="1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133"/>
      <c r="AV154" s="42">
        <f>+AV153-AV155</f>
        <v>182.08616205876805</v>
      </c>
      <c r="AW154" s="42">
        <f t="shared" ref="AW154:BJ154" si="439">+AW153-AW155</f>
        <v>169.08000762599892</v>
      </c>
      <c r="AX154" s="42">
        <f t="shared" si="439"/>
        <v>156.07385319322978</v>
      </c>
      <c r="AY154" s="42">
        <f t="shared" si="439"/>
        <v>143.06769876046064</v>
      </c>
      <c r="AZ154" s="42">
        <f t="shared" si="439"/>
        <v>130.06154432769151</v>
      </c>
      <c r="BA154" s="42">
        <f t="shared" si="439"/>
        <v>117.05538989492236</v>
      </c>
      <c r="BB154" s="42">
        <f t="shared" si="439"/>
        <v>104.04923546215321</v>
      </c>
      <c r="BC154" s="42">
        <f t="shared" si="439"/>
        <v>91.043081029384055</v>
      </c>
      <c r="BD154" s="42">
        <f t="shared" si="439"/>
        <v>78.036926596614904</v>
      </c>
      <c r="BE154" s="42">
        <f t="shared" si="439"/>
        <v>65.030772163845754</v>
      </c>
      <c r="BF154" s="42">
        <f t="shared" si="439"/>
        <v>52.02461773107661</v>
      </c>
      <c r="BG154" s="42">
        <f t="shared" si="439"/>
        <v>39.018463298307466</v>
      </c>
      <c r="BH154" s="42">
        <f t="shared" si="439"/>
        <v>26.012308865538323</v>
      </c>
      <c r="BI154" s="42">
        <f t="shared" si="439"/>
        <v>13.006154432769177</v>
      </c>
      <c r="BJ154" s="42">
        <f t="shared" si="439"/>
        <v>3.1974423109204508E-14</v>
      </c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</row>
    <row r="155" spans="1:114" s="2" customFormat="1" ht="1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2">
        <f>IF(AV153&gt;0.1,AV153/$B$8,0)</f>
        <v>13.006154432769145</v>
      </c>
      <c r="AW155" s="42">
        <f>IF(AW153&gt;0.1,AV155,0)</f>
        <v>13.006154432769145</v>
      </c>
      <c r="AX155" s="42">
        <f t="shared" ref="AX155:BJ155" si="440">IF(AX153&gt;0.1,AW155,0)</f>
        <v>13.006154432769145</v>
      </c>
      <c r="AY155" s="42">
        <f t="shared" si="440"/>
        <v>13.006154432769145</v>
      </c>
      <c r="AZ155" s="42">
        <f t="shared" si="440"/>
        <v>13.006154432769145</v>
      </c>
      <c r="BA155" s="42">
        <f t="shared" si="440"/>
        <v>13.006154432769145</v>
      </c>
      <c r="BB155" s="42">
        <f t="shared" si="440"/>
        <v>13.006154432769145</v>
      </c>
      <c r="BC155" s="42">
        <f t="shared" si="440"/>
        <v>13.006154432769145</v>
      </c>
      <c r="BD155" s="42">
        <f t="shared" si="440"/>
        <v>13.006154432769145</v>
      </c>
      <c r="BE155" s="42">
        <f t="shared" si="440"/>
        <v>13.006154432769145</v>
      </c>
      <c r="BF155" s="42">
        <f t="shared" si="440"/>
        <v>13.006154432769145</v>
      </c>
      <c r="BG155" s="42">
        <f t="shared" si="440"/>
        <v>13.006154432769145</v>
      </c>
      <c r="BH155" s="42">
        <f t="shared" si="440"/>
        <v>13.006154432769145</v>
      </c>
      <c r="BI155" s="42">
        <f t="shared" si="440"/>
        <v>13.006154432769145</v>
      </c>
      <c r="BJ155" s="42">
        <f t="shared" si="440"/>
        <v>13.006154432769145</v>
      </c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</row>
    <row r="156" spans="1:114" s="2" customFormat="1" ht="15">
      <c r="A156" s="9" t="s">
        <v>209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2">
        <f>'High LF - portfolio costs'!AW$10*AV$21</f>
        <v>198.99416282136787</v>
      </c>
      <c r="AX156" s="42">
        <f t="shared" ref="AX156:BK156" si="441">IF(AW157&gt;0,AW157,0)</f>
        <v>185.72788529994335</v>
      </c>
      <c r="AY156" s="42">
        <f t="shared" si="441"/>
        <v>172.46160777851884</v>
      </c>
      <c r="AZ156" s="42">
        <f t="shared" si="441"/>
        <v>159.19533025709433</v>
      </c>
      <c r="BA156" s="42">
        <f t="shared" si="441"/>
        <v>145.92905273566981</v>
      </c>
      <c r="BB156" s="42">
        <f t="shared" si="441"/>
        <v>132.6627752142453</v>
      </c>
      <c r="BC156" s="42">
        <f t="shared" si="441"/>
        <v>119.39649769282077</v>
      </c>
      <c r="BD156" s="42">
        <f t="shared" si="441"/>
        <v>106.13022017139625</v>
      </c>
      <c r="BE156" s="42">
        <f t="shared" si="441"/>
        <v>92.863942649971719</v>
      </c>
      <c r="BF156" s="42">
        <f t="shared" si="441"/>
        <v>79.597665128547192</v>
      </c>
      <c r="BG156" s="42">
        <f t="shared" si="441"/>
        <v>66.331387607122664</v>
      </c>
      <c r="BH156" s="42">
        <f t="shared" si="441"/>
        <v>53.065110085698137</v>
      </c>
      <c r="BI156" s="42">
        <f t="shared" si="441"/>
        <v>39.79883256427361</v>
      </c>
      <c r="BJ156" s="42">
        <f t="shared" si="441"/>
        <v>26.532555042849086</v>
      </c>
      <c r="BK156" s="42">
        <f t="shared" si="441"/>
        <v>13.266277521424563</v>
      </c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</row>
    <row r="157" spans="1:114" s="2" customFormat="1" ht="1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133"/>
      <c r="AW157" s="42">
        <f>+AW156-AW158</f>
        <v>185.72788529994335</v>
      </c>
      <c r="AX157" s="42">
        <f t="shared" ref="AX157:BK157" si="442">+AX156-AX158</f>
        <v>172.46160777851884</v>
      </c>
      <c r="AY157" s="42">
        <f t="shared" si="442"/>
        <v>159.19533025709433</v>
      </c>
      <c r="AZ157" s="42">
        <f t="shared" si="442"/>
        <v>145.92905273566981</v>
      </c>
      <c r="BA157" s="42">
        <f t="shared" si="442"/>
        <v>132.6627752142453</v>
      </c>
      <c r="BB157" s="42">
        <f t="shared" si="442"/>
        <v>119.39649769282077</v>
      </c>
      <c r="BC157" s="42">
        <f t="shared" si="442"/>
        <v>106.13022017139625</v>
      </c>
      <c r="BD157" s="42">
        <f t="shared" si="442"/>
        <v>92.863942649971719</v>
      </c>
      <c r="BE157" s="42">
        <f t="shared" si="442"/>
        <v>79.597665128547192</v>
      </c>
      <c r="BF157" s="42">
        <f t="shared" si="442"/>
        <v>66.331387607122664</v>
      </c>
      <c r="BG157" s="42">
        <f t="shared" si="442"/>
        <v>53.065110085698137</v>
      </c>
      <c r="BH157" s="42">
        <f t="shared" si="442"/>
        <v>39.79883256427361</v>
      </c>
      <c r="BI157" s="42">
        <f t="shared" si="442"/>
        <v>26.532555042849086</v>
      </c>
      <c r="BJ157" s="42">
        <f t="shared" si="442"/>
        <v>13.266277521424563</v>
      </c>
      <c r="BK157" s="42">
        <f t="shared" si="442"/>
        <v>3.907985046680551E-14</v>
      </c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</row>
    <row r="158" spans="1:114" s="2" customFormat="1" ht="1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2">
        <f>IF(AW156&gt;0.1,AW156/$B$8,0)</f>
        <v>13.266277521424524</v>
      </c>
      <c r="AX158" s="42">
        <f>IF(AX156&gt;0.1,AW158,0)</f>
        <v>13.266277521424524</v>
      </c>
      <c r="AY158" s="42">
        <f t="shared" ref="AY158:BK158" si="443">IF(AY156&gt;0.1,AX158,0)</f>
        <v>13.266277521424524</v>
      </c>
      <c r="AZ158" s="42">
        <f t="shared" si="443"/>
        <v>13.266277521424524</v>
      </c>
      <c r="BA158" s="42">
        <f t="shared" si="443"/>
        <v>13.266277521424524</v>
      </c>
      <c r="BB158" s="42">
        <f t="shared" si="443"/>
        <v>13.266277521424524</v>
      </c>
      <c r="BC158" s="42">
        <f t="shared" si="443"/>
        <v>13.266277521424524</v>
      </c>
      <c r="BD158" s="42">
        <f t="shared" si="443"/>
        <v>13.266277521424524</v>
      </c>
      <c r="BE158" s="42">
        <f t="shared" si="443"/>
        <v>13.266277521424524</v>
      </c>
      <c r="BF158" s="42">
        <f t="shared" si="443"/>
        <v>13.266277521424524</v>
      </c>
      <c r="BG158" s="42">
        <f t="shared" si="443"/>
        <v>13.266277521424524</v>
      </c>
      <c r="BH158" s="42">
        <f t="shared" si="443"/>
        <v>13.266277521424524</v>
      </c>
      <c r="BI158" s="42">
        <f t="shared" si="443"/>
        <v>13.266277521424524</v>
      </c>
      <c r="BJ158" s="42">
        <f t="shared" si="443"/>
        <v>13.266277521424524</v>
      </c>
      <c r="BK158" s="42">
        <f t="shared" si="443"/>
        <v>13.266277521424524</v>
      </c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</row>
    <row r="159" spans="1:114" s="2" customFormat="1" ht="15">
      <c r="A159" s="9" t="s">
        <v>210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2">
        <f>'High LF - portfolio costs'!AX$10*AW$21</f>
        <v>202.97404607779526</v>
      </c>
      <c r="AY159" s="42">
        <f t="shared" ref="AY159:BL159" si="444">IF(AX160&gt;0,AX160,0)</f>
        <v>189.44244300594224</v>
      </c>
      <c r="AZ159" s="42">
        <f t="shared" si="444"/>
        <v>175.91083993408921</v>
      </c>
      <c r="BA159" s="42">
        <f t="shared" si="444"/>
        <v>162.37923686223618</v>
      </c>
      <c r="BB159" s="42">
        <f t="shared" si="444"/>
        <v>148.84763379038316</v>
      </c>
      <c r="BC159" s="42">
        <f t="shared" si="444"/>
        <v>135.31603071853013</v>
      </c>
      <c r="BD159" s="42">
        <f t="shared" si="444"/>
        <v>121.78442764667712</v>
      </c>
      <c r="BE159" s="42">
        <f t="shared" si="444"/>
        <v>108.2528245748241</v>
      </c>
      <c r="BF159" s="42">
        <f t="shared" si="444"/>
        <v>94.72122150297109</v>
      </c>
      <c r="BG159" s="42">
        <f t="shared" si="444"/>
        <v>81.189618431118078</v>
      </c>
      <c r="BH159" s="42">
        <f t="shared" si="444"/>
        <v>67.658015359265065</v>
      </c>
      <c r="BI159" s="42">
        <f t="shared" si="444"/>
        <v>54.126412287412045</v>
      </c>
      <c r="BJ159" s="42">
        <f t="shared" si="444"/>
        <v>40.594809215559025</v>
      </c>
      <c r="BK159" s="42">
        <f t="shared" si="444"/>
        <v>27.063206143706005</v>
      </c>
      <c r="BL159" s="42">
        <f t="shared" si="444"/>
        <v>13.531603071852986</v>
      </c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</row>
    <row r="160" spans="1:114" s="2" customFormat="1" ht="1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133"/>
      <c r="AX160" s="42">
        <f>+AX159-AX161</f>
        <v>189.44244300594224</v>
      </c>
      <c r="AY160" s="42">
        <f t="shared" ref="AY160:BL160" si="445">+AY159-AY161</f>
        <v>175.91083993408921</v>
      </c>
      <c r="AZ160" s="42">
        <f t="shared" si="445"/>
        <v>162.37923686223618</v>
      </c>
      <c r="BA160" s="42">
        <f t="shared" si="445"/>
        <v>148.84763379038316</v>
      </c>
      <c r="BB160" s="42">
        <f t="shared" si="445"/>
        <v>135.31603071853013</v>
      </c>
      <c r="BC160" s="42">
        <f t="shared" si="445"/>
        <v>121.78442764667712</v>
      </c>
      <c r="BD160" s="42">
        <f t="shared" si="445"/>
        <v>108.2528245748241</v>
      </c>
      <c r="BE160" s="42">
        <f t="shared" si="445"/>
        <v>94.72122150297109</v>
      </c>
      <c r="BF160" s="42">
        <f t="shared" si="445"/>
        <v>81.189618431118078</v>
      </c>
      <c r="BG160" s="42">
        <f t="shared" si="445"/>
        <v>67.658015359265065</v>
      </c>
      <c r="BH160" s="42">
        <f t="shared" si="445"/>
        <v>54.126412287412045</v>
      </c>
      <c r="BI160" s="42">
        <f t="shared" si="445"/>
        <v>40.594809215559025</v>
      </c>
      <c r="BJ160" s="42">
        <f t="shared" si="445"/>
        <v>27.063206143706005</v>
      </c>
      <c r="BK160" s="42">
        <f t="shared" si="445"/>
        <v>13.531603071852986</v>
      </c>
      <c r="BL160" s="42">
        <f t="shared" si="445"/>
        <v>-3.1974423109204508E-14</v>
      </c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</row>
    <row r="161" spans="1:114" s="2" customFormat="1" ht="1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2">
        <f>IF(AX159&gt;0.1,AX159/$B$8,0)</f>
        <v>13.531603071853018</v>
      </c>
      <c r="AY161" s="42">
        <f>IF(AY159&gt;0.1,AX161,0)</f>
        <v>13.531603071853018</v>
      </c>
      <c r="AZ161" s="42">
        <f t="shared" ref="AZ161:BL161" si="446">IF(AZ159&gt;0.1,AY161,0)</f>
        <v>13.531603071853018</v>
      </c>
      <c r="BA161" s="42">
        <f t="shared" si="446"/>
        <v>13.531603071853018</v>
      </c>
      <c r="BB161" s="42">
        <f t="shared" si="446"/>
        <v>13.531603071853018</v>
      </c>
      <c r="BC161" s="42">
        <f t="shared" si="446"/>
        <v>13.531603071853018</v>
      </c>
      <c r="BD161" s="42">
        <f t="shared" si="446"/>
        <v>13.531603071853018</v>
      </c>
      <c r="BE161" s="42">
        <f t="shared" si="446"/>
        <v>13.531603071853018</v>
      </c>
      <c r="BF161" s="42">
        <f t="shared" si="446"/>
        <v>13.531603071853018</v>
      </c>
      <c r="BG161" s="42">
        <f t="shared" si="446"/>
        <v>13.531603071853018</v>
      </c>
      <c r="BH161" s="42">
        <f t="shared" si="446"/>
        <v>13.531603071853018</v>
      </c>
      <c r="BI161" s="42">
        <f t="shared" si="446"/>
        <v>13.531603071853018</v>
      </c>
      <c r="BJ161" s="42">
        <f t="shared" si="446"/>
        <v>13.531603071853018</v>
      </c>
      <c r="BK161" s="42">
        <f t="shared" si="446"/>
        <v>13.531603071853018</v>
      </c>
      <c r="BL161" s="42">
        <f t="shared" si="446"/>
        <v>13.531603071853018</v>
      </c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</row>
    <row r="162" spans="1:114" s="2" customFormat="1" ht="15">
      <c r="A162" s="9" t="s">
        <v>211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2">
        <f>'High LF - portfolio costs'!AY$10*AX$21</f>
        <v>207.03352699935118</v>
      </c>
      <c r="AZ162" s="42">
        <f t="shared" ref="AZ162:BM162" si="447">IF(AY163&gt;0,AY163,0)</f>
        <v>193.2312918660611</v>
      </c>
      <c r="BA162" s="42">
        <f t="shared" si="447"/>
        <v>179.42905673277102</v>
      </c>
      <c r="BB162" s="42">
        <f t="shared" si="447"/>
        <v>165.62682159948093</v>
      </c>
      <c r="BC162" s="42">
        <f t="shared" si="447"/>
        <v>151.82458646619085</v>
      </c>
      <c r="BD162" s="42">
        <f t="shared" si="447"/>
        <v>138.02235133290077</v>
      </c>
      <c r="BE162" s="42">
        <f t="shared" si="447"/>
        <v>124.22011619961069</v>
      </c>
      <c r="BF162" s="42">
        <f t="shared" si="447"/>
        <v>110.4178810663206</v>
      </c>
      <c r="BG162" s="42">
        <f t="shared" si="447"/>
        <v>96.615645933030521</v>
      </c>
      <c r="BH162" s="42">
        <f t="shared" si="447"/>
        <v>82.813410799740439</v>
      </c>
      <c r="BI162" s="42">
        <f t="shared" si="447"/>
        <v>69.011175666450356</v>
      </c>
      <c r="BJ162" s="42">
        <f t="shared" si="447"/>
        <v>55.208940533160273</v>
      </c>
      <c r="BK162" s="42">
        <f t="shared" si="447"/>
        <v>41.406705399870191</v>
      </c>
      <c r="BL162" s="42">
        <f t="shared" si="447"/>
        <v>27.604470266580112</v>
      </c>
      <c r="BM162" s="42">
        <f t="shared" si="447"/>
        <v>13.802235133290033</v>
      </c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</row>
    <row r="163" spans="1:114" s="2" customFormat="1" ht="1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133"/>
      <c r="AY163" s="42">
        <f>+AY162-AY164</f>
        <v>193.2312918660611</v>
      </c>
      <c r="AZ163" s="42">
        <f t="shared" ref="AZ163:BM163" si="448">+AZ162-AZ164</f>
        <v>179.42905673277102</v>
      </c>
      <c r="BA163" s="42">
        <f t="shared" si="448"/>
        <v>165.62682159948093</v>
      </c>
      <c r="BB163" s="42">
        <f t="shared" si="448"/>
        <v>151.82458646619085</v>
      </c>
      <c r="BC163" s="42">
        <f t="shared" si="448"/>
        <v>138.02235133290077</v>
      </c>
      <c r="BD163" s="42">
        <f t="shared" si="448"/>
        <v>124.22011619961069</v>
      </c>
      <c r="BE163" s="42">
        <f t="shared" si="448"/>
        <v>110.4178810663206</v>
      </c>
      <c r="BF163" s="42">
        <f t="shared" si="448"/>
        <v>96.615645933030521</v>
      </c>
      <c r="BG163" s="42">
        <f t="shared" si="448"/>
        <v>82.813410799740439</v>
      </c>
      <c r="BH163" s="42">
        <f t="shared" si="448"/>
        <v>69.011175666450356</v>
      </c>
      <c r="BI163" s="42">
        <f t="shared" si="448"/>
        <v>55.208940533160273</v>
      </c>
      <c r="BJ163" s="42">
        <f t="shared" si="448"/>
        <v>41.406705399870191</v>
      </c>
      <c r="BK163" s="42">
        <f t="shared" si="448"/>
        <v>27.604470266580112</v>
      </c>
      <c r="BL163" s="42">
        <f t="shared" si="448"/>
        <v>13.802235133290033</v>
      </c>
      <c r="BM163" s="42">
        <f t="shared" si="448"/>
        <v>-4.6185277824406512E-14</v>
      </c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</row>
    <row r="164" spans="1:114" s="2" customFormat="1" ht="1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2">
        <f>IF(AY162&gt;0.1,AY162/$B$8,0)</f>
        <v>13.802235133290079</v>
      </c>
      <c r="AZ164" s="42">
        <f>IF(AZ162&gt;0.1,AY164,0)</f>
        <v>13.802235133290079</v>
      </c>
      <c r="BA164" s="42">
        <f t="shared" ref="BA164:BM164" si="449">IF(BA162&gt;0.1,AZ164,0)</f>
        <v>13.802235133290079</v>
      </c>
      <c r="BB164" s="42">
        <f t="shared" si="449"/>
        <v>13.802235133290079</v>
      </c>
      <c r="BC164" s="42">
        <f t="shared" si="449"/>
        <v>13.802235133290079</v>
      </c>
      <c r="BD164" s="42">
        <f t="shared" si="449"/>
        <v>13.802235133290079</v>
      </c>
      <c r="BE164" s="42">
        <f t="shared" si="449"/>
        <v>13.802235133290079</v>
      </c>
      <c r="BF164" s="42">
        <f t="shared" si="449"/>
        <v>13.802235133290079</v>
      </c>
      <c r="BG164" s="42">
        <f t="shared" si="449"/>
        <v>13.802235133290079</v>
      </c>
      <c r="BH164" s="42">
        <f t="shared" si="449"/>
        <v>13.802235133290079</v>
      </c>
      <c r="BI164" s="42">
        <f t="shared" si="449"/>
        <v>13.802235133290079</v>
      </c>
      <c r="BJ164" s="42">
        <f t="shared" si="449"/>
        <v>13.802235133290079</v>
      </c>
      <c r="BK164" s="42">
        <f t="shared" si="449"/>
        <v>13.802235133290079</v>
      </c>
      <c r="BL164" s="42">
        <f t="shared" si="449"/>
        <v>13.802235133290079</v>
      </c>
      <c r="BM164" s="42">
        <f t="shared" si="449"/>
        <v>13.802235133290079</v>
      </c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</row>
    <row r="165" spans="1:114" s="2" customFormat="1" ht="15">
      <c r="A165" s="9" t="s">
        <v>212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2">
        <f>'High LF - portfolio costs'!AZ$10*AY$21</f>
        <v>211.17419753933819</v>
      </c>
      <c r="BA165" s="42">
        <f t="shared" ref="BA165:BN165" si="450">IF(AZ166&gt;0,AZ166,0)</f>
        <v>197.09591770338233</v>
      </c>
      <c r="BB165" s="42">
        <f t="shared" si="450"/>
        <v>183.01763786742646</v>
      </c>
      <c r="BC165" s="42">
        <f t="shared" si="450"/>
        <v>168.93935803147059</v>
      </c>
      <c r="BD165" s="42">
        <f t="shared" si="450"/>
        <v>154.86107819551472</v>
      </c>
      <c r="BE165" s="42">
        <f t="shared" si="450"/>
        <v>140.78279835955885</v>
      </c>
      <c r="BF165" s="42">
        <f t="shared" si="450"/>
        <v>126.70451852360297</v>
      </c>
      <c r="BG165" s="42">
        <f t="shared" si="450"/>
        <v>112.62623868764709</v>
      </c>
      <c r="BH165" s="42">
        <f t="shared" si="450"/>
        <v>98.547958851691206</v>
      </c>
      <c r="BI165" s="42">
        <f t="shared" si="450"/>
        <v>84.469679015735323</v>
      </c>
      <c r="BJ165" s="42">
        <f t="shared" si="450"/>
        <v>70.391399179779441</v>
      </c>
      <c r="BK165" s="42">
        <f t="shared" si="450"/>
        <v>56.313119343823558</v>
      </c>
      <c r="BL165" s="42">
        <f t="shared" si="450"/>
        <v>42.234839507867676</v>
      </c>
      <c r="BM165" s="42">
        <f t="shared" si="450"/>
        <v>28.156559671911797</v>
      </c>
      <c r="BN165" s="42">
        <f t="shared" si="450"/>
        <v>14.078279835955918</v>
      </c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</row>
    <row r="166" spans="1:114" s="2" customFormat="1" ht="1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133"/>
      <c r="AZ166" s="42">
        <f>+AZ165-AZ167</f>
        <v>197.09591770338233</v>
      </c>
      <c r="BA166" s="42">
        <f t="shared" ref="BA166:BN166" si="451">+BA165-BA167</f>
        <v>183.01763786742646</v>
      </c>
      <c r="BB166" s="42">
        <f t="shared" si="451"/>
        <v>168.93935803147059</v>
      </c>
      <c r="BC166" s="42">
        <f t="shared" si="451"/>
        <v>154.86107819551472</v>
      </c>
      <c r="BD166" s="42">
        <f t="shared" si="451"/>
        <v>140.78279835955885</v>
      </c>
      <c r="BE166" s="42">
        <f t="shared" si="451"/>
        <v>126.70451852360297</v>
      </c>
      <c r="BF166" s="42">
        <f t="shared" si="451"/>
        <v>112.62623868764709</v>
      </c>
      <c r="BG166" s="42">
        <f t="shared" si="451"/>
        <v>98.547958851691206</v>
      </c>
      <c r="BH166" s="42">
        <f t="shared" si="451"/>
        <v>84.469679015735323</v>
      </c>
      <c r="BI166" s="42">
        <f t="shared" si="451"/>
        <v>70.391399179779441</v>
      </c>
      <c r="BJ166" s="42">
        <f t="shared" si="451"/>
        <v>56.313119343823558</v>
      </c>
      <c r="BK166" s="42">
        <f t="shared" si="451"/>
        <v>42.234839507867676</v>
      </c>
      <c r="BL166" s="42">
        <f t="shared" si="451"/>
        <v>28.156559671911797</v>
      </c>
      <c r="BM166" s="42">
        <f t="shared" si="451"/>
        <v>14.078279835955918</v>
      </c>
      <c r="BN166" s="42">
        <f t="shared" si="451"/>
        <v>3.907985046680551E-14</v>
      </c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</row>
    <row r="167" spans="1:114" s="2" customFormat="1" ht="1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2">
        <f>IF(AZ165&gt;0.1,AZ165/$B$8,0)</f>
        <v>14.078279835955879</v>
      </c>
      <c r="BA167" s="42">
        <f>IF(BA165&gt;0.1,AZ167,0)</f>
        <v>14.078279835955879</v>
      </c>
      <c r="BB167" s="42">
        <f t="shared" ref="BB167:BN167" si="452">IF(BB165&gt;0.1,BA167,0)</f>
        <v>14.078279835955879</v>
      </c>
      <c r="BC167" s="42">
        <f t="shared" si="452"/>
        <v>14.078279835955879</v>
      </c>
      <c r="BD167" s="42">
        <f t="shared" si="452"/>
        <v>14.078279835955879</v>
      </c>
      <c r="BE167" s="42">
        <f t="shared" si="452"/>
        <v>14.078279835955879</v>
      </c>
      <c r="BF167" s="42">
        <f t="shared" si="452"/>
        <v>14.078279835955879</v>
      </c>
      <c r="BG167" s="42">
        <f t="shared" si="452"/>
        <v>14.078279835955879</v>
      </c>
      <c r="BH167" s="42">
        <f t="shared" si="452"/>
        <v>14.078279835955879</v>
      </c>
      <c r="BI167" s="42">
        <f t="shared" si="452"/>
        <v>14.078279835955879</v>
      </c>
      <c r="BJ167" s="42">
        <f t="shared" si="452"/>
        <v>14.078279835955879</v>
      </c>
      <c r="BK167" s="42">
        <f t="shared" si="452"/>
        <v>14.078279835955879</v>
      </c>
      <c r="BL167" s="42">
        <f t="shared" si="452"/>
        <v>14.078279835955879</v>
      </c>
      <c r="BM167" s="42">
        <f t="shared" si="452"/>
        <v>14.078279835955879</v>
      </c>
      <c r="BN167" s="42">
        <f t="shared" si="452"/>
        <v>14.078279835955879</v>
      </c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</row>
    <row r="168" spans="1:114" s="2" customFormat="1" ht="15">
      <c r="A168" s="9" t="s">
        <v>213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2">
        <f>'High LF - portfolio costs'!BA$10*AZ$21</f>
        <v>215.39768149012494</v>
      </c>
      <c r="BB168" s="42">
        <f t="shared" ref="BB168:BO168" si="453">IF(BA169&gt;0,BA169,0)</f>
        <v>201.03783605744994</v>
      </c>
      <c r="BC168" s="42">
        <f t="shared" si="453"/>
        <v>186.67799062477494</v>
      </c>
      <c r="BD168" s="42">
        <f t="shared" si="453"/>
        <v>172.31814519209993</v>
      </c>
      <c r="BE168" s="42">
        <f t="shared" si="453"/>
        <v>157.95829975942493</v>
      </c>
      <c r="BF168" s="42">
        <f t="shared" si="453"/>
        <v>143.59845432674993</v>
      </c>
      <c r="BG168" s="42">
        <f t="shared" si="453"/>
        <v>129.23860889407493</v>
      </c>
      <c r="BH168" s="42">
        <f t="shared" si="453"/>
        <v>114.87876346139993</v>
      </c>
      <c r="BI168" s="42">
        <f t="shared" si="453"/>
        <v>100.51891802872493</v>
      </c>
      <c r="BJ168" s="42">
        <f t="shared" si="453"/>
        <v>86.159072596049924</v>
      </c>
      <c r="BK168" s="42">
        <f t="shared" si="453"/>
        <v>71.799227163374923</v>
      </c>
      <c r="BL168" s="42">
        <f t="shared" si="453"/>
        <v>57.439381730699928</v>
      </c>
      <c r="BM168" s="42">
        <f t="shared" si="453"/>
        <v>43.079536298024934</v>
      </c>
      <c r="BN168" s="42">
        <f t="shared" si="453"/>
        <v>28.719690865349939</v>
      </c>
      <c r="BO168" s="42">
        <f t="shared" si="453"/>
        <v>14.359845432674943</v>
      </c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</row>
    <row r="169" spans="1:114" s="2" customFormat="1" ht="1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133"/>
      <c r="BA169" s="42">
        <f>+BA168-BA170</f>
        <v>201.03783605744994</v>
      </c>
      <c r="BB169" s="42">
        <f t="shared" ref="BB169:BO169" si="454">+BB168-BB170</f>
        <v>186.67799062477494</v>
      </c>
      <c r="BC169" s="42">
        <f t="shared" si="454"/>
        <v>172.31814519209993</v>
      </c>
      <c r="BD169" s="42">
        <f t="shared" si="454"/>
        <v>157.95829975942493</v>
      </c>
      <c r="BE169" s="42">
        <f t="shared" si="454"/>
        <v>143.59845432674993</v>
      </c>
      <c r="BF169" s="42">
        <f t="shared" si="454"/>
        <v>129.23860889407493</v>
      </c>
      <c r="BG169" s="42">
        <f t="shared" si="454"/>
        <v>114.87876346139993</v>
      </c>
      <c r="BH169" s="42">
        <f t="shared" si="454"/>
        <v>100.51891802872493</v>
      </c>
      <c r="BI169" s="42">
        <f t="shared" si="454"/>
        <v>86.159072596049924</v>
      </c>
      <c r="BJ169" s="42">
        <f t="shared" si="454"/>
        <v>71.799227163374923</v>
      </c>
      <c r="BK169" s="42">
        <f t="shared" si="454"/>
        <v>57.439381730699928</v>
      </c>
      <c r="BL169" s="42">
        <f t="shared" si="454"/>
        <v>43.079536298024934</v>
      </c>
      <c r="BM169" s="42">
        <f t="shared" si="454"/>
        <v>28.719690865349939</v>
      </c>
      <c r="BN169" s="42">
        <f t="shared" si="454"/>
        <v>14.359845432674943</v>
      </c>
      <c r="BO169" s="42">
        <f t="shared" si="454"/>
        <v>-5.3290705182007514E-14</v>
      </c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</row>
    <row r="170" spans="1:114" s="2" customFormat="1" ht="1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2">
        <f>IF(BA168&gt;0.1,BA168/$B$8,0)</f>
        <v>14.359845432674996</v>
      </c>
      <c r="BB170" s="42">
        <f>IF(BB168&gt;0.1,BA170,0)</f>
        <v>14.359845432674996</v>
      </c>
      <c r="BC170" s="42">
        <f t="shared" ref="BC170:BO170" si="455">IF(BC168&gt;0.1,BB170,0)</f>
        <v>14.359845432674996</v>
      </c>
      <c r="BD170" s="42">
        <f t="shared" si="455"/>
        <v>14.359845432674996</v>
      </c>
      <c r="BE170" s="42">
        <f t="shared" si="455"/>
        <v>14.359845432674996</v>
      </c>
      <c r="BF170" s="42">
        <f t="shared" si="455"/>
        <v>14.359845432674996</v>
      </c>
      <c r="BG170" s="42">
        <f t="shared" si="455"/>
        <v>14.359845432674996</v>
      </c>
      <c r="BH170" s="42">
        <f t="shared" si="455"/>
        <v>14.359845432674996</v>
      </c>
      <c r="BI170" s="42">
        <f t="shared" si="455"/>
        <v>14.359845432674996</v>
      </c>
      <c r="BJ170" s="42">
        <f t="shared" si="455"/>
        <v>14.359845432674996</v>
      </c>
      <c r="BK170" s="42">
        <f t="shared" si="455"/>
        <v>14.359845432674996</v>
      </c>
      <c r="BL170" s="42">
        <f t="shared" si="455"/>
        <v>14.359845432674996</v>
      </c>
      <c r="BM170" s="42">
        <f t="shared" si="455"/>
        <v>14.359845432674996</v>
      </c>
      <c r="BN170" s="42">
        <f t="shared" si="455"/>
        <v>14.359845432674996</v>
      </c>
      <c r="BO170" s="42">
        <f t="shared" si="455"/>
        <v>14.359845432674996</v>
      </c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</row>
    <row r="171" spans="1:114" s="2" customFormat="1" ht="15">
      <c r="A171" s="9" t="s">
        <v>214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2">
        <f>'High LF - portfolio costs'!BB$10*BA$21</f>
        <v>219.70563511992748</v>
      </c>
      <c r="BC171" s="42">
        <f t="shared" ref="BC171:BP171" si="456">IF(BB172&gt;0,BB172,0)</f>
        <v>205.05859277859898</v>
      </c>
      <c r="BD171" s="42">
        <f t="shared" si="456"/>
        <v>190.41155043727048</v>
      </c>
      <c r="BE171" s="42">
        <f t="shared" si="456"/>
        <v>175.76450809594198</v>
      </c>
      <c r="BF171" s="42">
        <f t="shared" si="456"/>
        <v>161.11746575461348</v>
      </c>
      <c r="BG171" s="42">
        <f t="shared" si="456"/>
        <v>146.47042341328498</v>
      </c>
      <c r="BH171" s="42">
        <f t="shared" si="456"/>
        <v>131.82338107195648</v>
      </c>
      <c r="BI171" s="42">
        <f t="shared" si="456"/>
        <v>117.17633873062798</v>
      </c>
      <c r="BJ171" s="42">
        <f t="shared" si="456"/>
        <v>102.52929638929947</v>
      </c>
      <c r="BK171" s="42">
        <f t="shared" si="456"/>
        <v>87.882254047970974</v>
      </c>
      <c r="BL171" s="42">
        <f t="shared" si="456"/>
        <v>73.235211706642474</v>
      </c>
      <c r="BM171" s="42">
        <f t="shared" si="456"/>
        <v>58.588169365313973</v>
      </c>
      <c r="BN171" s="42">
        <f t="shared" si="456"/>
        <v>43.941127023985473</v>
      </c>
      <c r="BO171" s="42">
        <f t="shared" si="456"/>
        <v>29.294084682656973</v>
      </c>
      <c r="BP171" s="42">
        <f t="shared" si="456"/>
        <v>14.647042341328474</v>
      </c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</row>
    <row r="172" spans="1:114" s="2" customFormat="1" ht="1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133"/>
      <c r="BB172" s="42">
        <f>+BB171-BB173</f>
        <v>205.05859277859898</v>
      </c>
      <c r="BC172" s="42">
        <f t="shared" ref="BC172:BP172" si="457">+BC171-BC173</f>
        <v>190.41155043727048</v>
      </c>
      <c r="BD172" s="42">
        <f t="shared" si="457"/>
        <v>175.76450809594198</v>
      </c>
      <c r="BE172" s="42">
        <f t="shared" si="457"/>
        <v>161.11746575461348</v>
      </c>
      <c r="BF172" s="42">
        <f t="shared" si="457"/>
        <v>146.47042341328498</v>
      </c>
      <c r="BG172" s="42">
        <f t="shared" si="457"/>
        <v>131.82338107195648</v>
      </c>
      <c r="BH172" s="42">
        <f t="shared" si="457"/>
        <v>117.17633873062798</v>
      </c>
      <c r="BI172" s="42">
        <f t="shared" si="457"/>
        <v>102.52929638929947</v>
      </c>
      <c r="BJ172" s="42">
        <f t="shared" si="457"/>
        <v>87.882254047970974</v>
      </c>
      <c r="BK172" s="42">
        <f t="shared" si="457"/>
        <v>73.235211706642474</v>
      </c>
      <c r="BL172" s="42">
        <f t="shared" si="457"/>
        <v>58.588169365313973</v>
      </c>
      <c r="BM172" s="42">
        <f t="shared" si="457"/>
        <v>43.941127023985473</v>
      </c>
      <c r="BN172" s="42">
        <f t="shared" si="457"/>
        <v>29.294084682656973</v>
      </c>
      <c r="BO172" s="42">
        <f t="shared" si="457"/>
        <v>14.647042341328474</v>
      </c>
      <c r="BP172" s="42">
        <f t="shared" si="457"/>
        <v>-2.4868995751603507E-14</v>
      </c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</row>
    <row r="173" spans="1:114" s="2" customFormat="1" ht="1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2">
        <f>IF(BB171&gt;0.1,BB171/$B$8,0)</f>
        <v>14.647042341328499</v>
      </c>
      <c r="BC173" s="42">
        <f>IF(BC171&gt;0.1,BB173,0)</f>
        <v>14.647042341328499</v>
      </c>
      <c r="BD173" s="42">
        <f t="shared" ref="BD173:BP173" si="458">IF(BD171&gt;0.1,BC173,0)</f>
        <v>14.647042341328499</v>
      </c>
      <c r="BE173" s="42">
        <f t="shared" si="458"/>
        <v>14.647042341328499</v>
      </c>
      <c r="BF173" s="42">
        <f t="shared" si="458"/>
        <v>14.647042341328499</v>
      </c>
      <c r="BG173" s="42">
        <f t="shared" si="458"/>
        <v>14.647042341328499</v>
      </c>
      <c r="BH173" s="42">
        <f t="shared" si="458"/>
        <v>14.647042341328499</v>
      </c>
      <c r="BI173" s="42">
        <f t="shared" si="458"/>
        <v>14.647042341328499</v>
      </c>
      <c r="BJ173" s="42">
        <f t="shared" si="458"/>
        <v>14.647042341328499</v>
      </c>
      <c r="BK173" s="42">
        <f t="shared" si="458"/>
        <v>14.647042341328499</v>
      </c>
      <c r="BL173" s="42">
        <f t="shared" si="458"/>
        <v>14.647042341328499</v>
      </c>
      <c r="BM173" s="42">
        <f t="shared" si="458"/>
        <v>14.647042341328499</v>
      </c>
      <c r="BN173" s="42">
        <f t="shared" si="458"/>
        <v>14.647042341328499</v>
      </c>
      <c r="BO173" s="42">
        <f t="shared" si="458"/>
        <v>14.647042341328499</v>
      </c>
      <c r="BP173" s="42">
        <f t="shared" si="458"/>
        <v>14.647042341328499</v>
      </c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</row>
    <row r="174" spans="1:114" s="2" customFormat="1" ht="15">
      <c r="A174" s="9" t="s">
        <v>215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2">
        <f>'High LF - portfolio costs'!BC$10*BB$21</f>
        <v>224.09974782232601</v>
      </c>
      <c r="BD174" s="42">
        <f t="shared" ref="BD174:BQ174" si="459">IF(BC175&gt;0,BC175,0)</f>
        <v>209.15976463417095</v>
      </c>
      <c r="BE174" s="42">
        <f t="shared" si="459"/>
        <v>194.2197814460159</v>
      </c>
      <c r="BF174" s="42">
        <f t="shared" si="459"/>
        <v>179.27979825786085</v>
      </c>
      <c r="BG174" s="42">
        <f t="shared" si="459"/>
        <v>164.33981506970579</v>
      </c>
      <c r="BH174" s="42">
        <f t="shared" si="459"/>
        <v>149.39983188155074</v>
      </c>
      <c r="BI174" s="42">
        <f t="shared" si="459"/>
        <v>134.45984869339568</v>
      </c>
      <c r="BJ174" s="42">
        <f t="shared" si="459"/>
        <v>119.51986550524062</v>
      </c>
      <c r="BK174" s="42">
        <f t="shared" si="459"/>
        <v>104.57988231708555</v>
      </c>
      <c r="BL174" s="42">
        <f t="shared" si="459"/>
        <v>89.63989912893048</v>
      </c>
      <c r="BM174" s="42">
        <f t="shared" si="459"/>
        <v>74.699915940775412</v>
      </c>
      <c r="BN174" s="42">
        <f t="shared" si="459"/>
        <v>59.759932752620344</v>
      </c>
      <c r="BO174" s="42">
        <f t="shared" si="459"/>
        <v>44.819949564465276</v>
      </c>
      <c r="BP174" s="42">
        <f t="shared" si="459"/>
        <v>29.879966376310207</v>
      </c>
      <c r="BQ174" s="42">
        <f t="shared" si="459"/>
        <v>14.939983188155141</v>
      </c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</row>
    <row r="175" spans="1:114" s="2" customFormat="1" ht="1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133"/>
      <c r="BC175" s="42">
        <f>+BC174-BC176</f>
        <v>209.15976463417095</v>
      </c>
      <c r="BD175" s="42">
        <f t="shared" ref="BD175:BQ175" si="460">+BD174-BD176</f>
        <v>194.2197814460159</v>
      </c>
      <c r="BE175" s="42">
        <f t="shared" si="460"/>
        <v>179.27979825786085</v>
      </c>
      <c r="BF175" s="42">
        <f t="shared" si="460"/>
        <v>164.33981506970579</v>
      </c>
      <c r="BG175" s="42">
        <f t="shared" si="460"/>
        <v>149.39983188155074</v>
      </c>
      <c r="BH175" s="42">
        <f t="shared" si="460"/>
        <v>134.45984869339568</v>
      </c>
      <c r="BI175" s="42">
        <f t="shared" si="460"/>
        <v>119.51986550524062</v>
      </c>
      <c r="BJ175" s="42">
        <f t="shared" si="460"/>
        <v>104.57988231708555</v>
      </c>
      <c r="BK175" s="42">
        <f t="shared" si="460"/>
        <v>89.63989912893048</v>
      </c>
      <c r="BL175" s="42">
        <f t="shared" si="460"/>
        <v>74.699915940775412</v>
      </c>
      <c r="BM175" s="42">
        <f t="shared" si="460"/>
        <v>59.759932752620344</v>
      </c>
      <c r="BN175" s="42">
        <f t="shared" si="460"/>
        <v>44.819949564465276</v>
      </c>
      <c r="BO175" s="42">
        <f t="shared" si="460"/>
        <v>29.879966376310207</v>
      </c>
      <c r="BP175" s="42">
        <f t="shared" si="460"/>
        <v>14.939983188155141</v>
      </c>
      <c r="BQ175" s="42">
        <f t="shared" si="460"/>
        <v>7.460698725481052E-14</v>
      </c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</row>
    <row r="176" spans="1:114" s="2" customFormat="1" ht="1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2">
        <f>IF(BC174&gt;0.1,BC174/$B$8,0)</f>
        <v>14.939983188155066</v>
      </c>
      <c r="BD176" s="42">
        <f>IF(BD174&gt;0.1,BC176,0)</f>
        <v>14.939983188155066</v>
      </c>
      <c r="BE176" s="42">
        <f t="shared" ref="BE176:BQ176" si="461">IF(BE174&gt;0.1,BD176,0)</f>
        <v>14.939983188155066</v>
      </c>
      <c r="BF176" s="42">
        <f t="shared" si="461"/>
        <v>14.939983188155066</v>
      </c>
      <c r="BG176" s="42">
        <f t="shared" si="461"/>
        <v>14.939983188155066</v>
      </c>
      <c r="BH176" s="42">
        <f t="shared" si="461"/>
        <v>14.939983188155066</v>
      </c>
      <c r="BI176" s="42">
        <f t="shared" si="461"/>
        <v>14.939983188155066</v>
      </c>
      <c r="BJ176" s="42">
        <f t="shared" si="461"/>
        <v>14.939983188155066</v>
      </c>
      <c r="BK176" s="42">
        <f t="shared" si="461"/>
        <v>14.939983188155066</v>
      </c>
      <c r="BL176" s="42">
        <f t="shared" si="461"/>
        <v>14.939983188155066</v>
      </c>
      <c r="BM176" s="42">
        <f t="shared" si="461"/>
        <v>14.939983188155066</v>
      </c>
      <c r="BN176" s="42">
        <f t="shared" si="461"/>
        <v>14.939983188155066</v>
      </c>
      <c r="BO176" s="42">
        <f t="shared" si="461"/>
        <v>14.939983188155066</v>
      </c>
      <c r="BP176" s="42">
        <f t="shared" si="461"/>
        <v>14.939983188155066</v>
      </c>
      <c r="BQ176" s="42">
        <f t="shared" si="461"/>
        <v>14.939983188155066</v>
      </c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</row>
    <row r="177" spans="1:114" s="2" customFormat="1" ht="15">
      <c r="A177" s="9" t="s">
        <v>216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2">
        <f>'High LF - portfolio costs'!BD$10*BC$21</f>
        <v>228.58174277877256</v>
      </c>
      <c r="BE177" s="42">
        <f t="shared" ref="BE177:BR177" si="462">IF(BD178&gt;0,BD178,0)</f>
        <v>213.34295992685441</v>
      </c>
      <c r="BF177" s="42">
        <f t="shared" si="462"/>
        <v>198.10417707493625</v>
      </c>
      <c r="BG177" s="42">
        <f t="shared" si="462"/>
        <v>182.86539422301809</v>
      </c>
      <c r="BH177" s="42">
        <f t="shared" si="462"/>
        <v>167.62661137109993</v>
      </c>
      <c r="BI177" s="42">
        <f t="shared" si="462"/>
        <v>152.38782851918177</v>
      </c>
      <c r="BJ177" s="42">
        <f t="shared" si="462"/>
        <v>137.14904566726361</v>
      </c>
      <c r="BK177" s="42">
        <f t="shared" si="462"/>
        <v>121.91026281534543</v>
      </c>
      <c r="BL177" s="42">
        <f t="shared" si="462"/>
        <v>106.67147996342726</v>
      </c>
      <c r="BM177" s="42">
        <f t="shared" si="462"/>
        <v>91.432697111509086</v>
      </c>
      <c r="BN177" s="42">
        <f t="shared" si="462"/>
        <v>76.193914259590912</v>
      </c>
      <c r="BO177" s="42">
        <f t="shared" si="462"/>
        <v>60.955131407672738</v>
      </c>
      <c r="BP177" s="42">
        <f t="shared" si="462"/>
        <v>45.716348555754564</v>
      </c>
      <c r="BQ177" s="42">
        <f t="shared" si="462"/>
        <v>30.477565703836394</v>
      </c>
      <c r="BR177" s="42">
        <f t="shared" si="462"/>
        <v>15.238782851918224</v>
      </c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</row>
    <row r="178" spans="1:114" s="2" customFormat="1" ht="1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133"/>
      <c r="BD178" s="42">
        <f>+BD177-BD179</f>
        <v>213.34295992685441</v>
      </c>
      <c r="BE178" s="42">
        <f t="shared" ref="BE178:BR178" si="463">+BE177-BE179</f>
        <v>198.10417707493625</v>
      </c>
      <c r="BF178" s="42">
        <f t="shared" si="463"/>
        <v>182.86539422301809</v>
      </c>
      <c r="BG178" s="42">
        <f t="shared" si="463"/>
        <v>167.62661137109993</v>
      </c>
      <c r="BH178" s="42">
        <f t="shared" si="463"/>
        <v>152.38782851918177</v>
      </c>
      <c r="BI178" s="42">
        <f t="shared" si="463"/>
        <v>137.14904566726361</v>
      </c>
      <c r="BJ178" s="42">
        <f t="shared" si="463"/>
        <v>121.91026281534543</v>
      </c>
      <c r="BK178" s="42">
        <f t="shared" si="463"/>
        <v>106.67147996342726</v>
      </c>
      <c r="BL178" s="42">
        <f t="shared" si="463"/>
        <v>91.432697111509086</v>
      </c>
      <c r="BM178" s="42">
        <f t="shared" si="463"/>
        <v>76.193914259590912</v>
      </c>
      <c r="BN178" s="42">
        <f t="shared" si="463"/>
        <v>60.955131407672738</v>
      </c>
      <c r="BO178" s="42">
        <f t="shared" si="463"/>
        <v>45.716348555754564</v>
      </c>
      <c r="BP178" s="42">
        <f t="shared" si="463"/>
        <v>30.477565703836394</v>
      </c>
      <c r="BQ178" s="42">
        <f t="shared" si="463"/>
        <v>15.238782851918224</v>
      </c>
      <c r="BR178" s="42">
        <f t="shared" si="463"/>
        <v>5.3290705182007514E-14</v>
      </c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</row>
    <row r="179" spans="1:114" s="2" customFormat="1" ht="1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2">
        <f>IF(BD177&gt;0.1,BD177/$B$8,0)</f>
        <v>15.23878285191817</v>
      </c>
      <c r="BE179" s="42">
        <f>IF(BE177&gt;0.1,BD179,0)</f>
        <v>15.23878285191817</v>
      </c>
      <c r="BF179" s="42">
        <f t="shared" ref="BF179:BR179" si="464">IF(BF177&gt;0.1,BE179,0)</f>
        <v>15.23878285191817</v>
      </c>
      <c r="BG179" s="42">
        <f t="shared" si="464"/>
        <v>15.23878285191817</v>
      </c>
      <c r="BH179" s="42">
        <f t="shared" si="464"/>
        <v>15.23878285191817</v>
      </c>
      <c r="BI179" s="42">
        <f t="shared" si="464"/>
        <v>15.23878285191817</v>
      </c>
      <c r="BJ179" s="42">
        <f t="shared" si="464"/>
        <v>15.23878285191817</v>
      </c>
      <c r="BK179" s="42">
        <f t="shared" si="464"/>
        <v>15.23878285191817</v>
      </c>
      <c r="BL179" s="42">
        <f t="shared" si="464"/>
        <v>15.23878285191817</v>
      </c>
      <c r="BM179" s="42">
        <f t="shared" si="464"/>
        <v>15.23878285191817</v>
      </c>
      <c r="BN179" s="42">
        <f t="shared" si="464"/>
        <v>15.23878285191817</v>
      </c>
      <c r="BO179" s="42">
        <f t="shared" si="464"/>
        <v>15.23878285191817</v>
      </c>
      <c r="BP179" s="42">
        <f t="shared" si="464"/>
        <v>15.23878285191817</v>
      </c>
      <c r="BQ179" s="42">
        <f t="shared" si="464"/>
        <v>15.23878285191817</v>
      </c>
      <c r="BR179" s="42">
        <f t="shared" si="464"/>
        <v>15.23878285191817</v>
      </c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</row>
    <row r="180" spans="1:114" s="2" customFormat="1" ht="15">
      <c r="A180" s="9" t="s">
        <v>217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2">
        <f>'High LF - portfolio costs'!BE$10*BD$21</f>
        <v>233.15337763434792</v>
      </c>
      <c r="BF180" s="42">
        <f t="shared" ref="BF180:BS180" si="465">IF(BE181&gt;0,BE181,0)</f>
        <v>217.6098191253914</v>
      </c>
      <c r="BG180" s="42">
        <f t="shared" si="465"/>
        <v>202.06626061643487</v>
      </c>
      <c r="BH180" s="42">
        <f t="shared" si="465"/>
        <v>186.52270210747835</v>
      </c>
      <c r="BI180" s="42">
        <f t="shared" si="465"/>
        <v>170.97914359852183</v>
      </c>
      <c r="BJ180" s="42">
        <f t="shared" si="465"/>
        <v>155.43558508956531</v>
      </c>
      <c r="BK180" s="42">
        <f t="shared" si="465"/>
        <v>139.89202658060879</v>
      </c>
      <c r="BL180" s="42">
        <f t="shared" si="465"/>
        <v>124.34846807165226</v>
      </c>
      <c r="BM180" s="42">
        <f t="shared" si="465"/>
        <v>108.80490956269574</v>
      </c>
      <c r="BN180" s="42">
        <f t="shared" si="465"/>
        <v>93.261351053739219</v>
      </c>
      <c r="BO180" s="42">
        <f t="shared" si="465"/>
        <v>77.717792544782696</v>
      </c>
      <c r="BP180" s="42">
        <f t="shared" si="465"/>
        <v>62.174234035826167</v>
      </c>
      <c r="BQ180" s="42">
        <f t="shared" si="465"/>
        <v>46.630675526869638</v>
      </c>
      <c r="BR180" s="42">
        <f t="shared" si="465"/>
        <v>31.087117017913108</v>
      </c>
      <c r="BS180" s="42">
        <f t="shared" si="465"/>
        <v>15.543558508956581</v>
      </c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</row>
    <row r="181" spans="1:114" s="2" customFormat="1" ht="1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133"/>
      <c r="BE181" s="42">
        <f>+BE180-BE182</f>
        <v>217.6098191253914</v>
      </c>
      <c r="BF181" s="42">
        <f t="shared" ref="BF181:BS181" si="466">+BF180-BF182</f>
        <v>202.06626061643487</v>
      </c>
      <c r="BG181" s="42">
        <f t="shared" si="466"/>
        <v>186.52270210747835</v>
      </c>
      <c r="BH181" s="42">
        <f t="shared" si="466"/>
        <v>170.97914359852183</v>
      </c>
      <c r="BI181" s="42">
        <f t="shared" si="466"/>
        <v>155.43558508956531</v>
      </c>
      <c r="BJ181" s="42">
        <f t="shared" si="466"/>
        <v>139.89202658060879</v>
      </c>
      <c r="BK181" s="42">
        <f t="shared" si="466"/>
        <v>124.34846807165226</v>
      </c>
      <c r="BL181" s="42">
        <f t="shared" si="466"/>
        <v>108.80490956269574</v>
      </c>
      <c r="BM181" s="42">
        <f t="shared" si="466"/>
        <v>93.261351053739219</v>
      </c>
      <c r="BN181" s="42">
        <f t="shared" si="466"/>
        <v>77.717792544782696</v>
      </c>
      <c r="BO181" s="42">
        <f t="shared" si="466"/>
        <v>62.174234035826167</v>
      </c>
      <c r="BP181" s="42">
        <f t="shared" si="466"/>
        <v>46.630675526869638</v>
      </c>
      <c r="BQ181" s="42">
        <f t="shared" si="466"/>
        <v>31.087117017913108</v>
      </c>
      <c r="BR181" s="42">
        <f t="shared" si="466"/>
        <v>15.543558508956581</v>
      </c>
      <c r="BS181" s="42">
        <f t="shared" si="466"/>
        <v>5.3290705182007514E-14</v>
      </c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</row>
    <row r="182" spans="1:114" s="2" customFormat="1" ht="1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2">
        <f>IF(BE180&gt;0.1,BE180/$B$8,0)</f>
        <v>15.543558508956528</v>
      </c>
      <c r="BF182" s="42">
        <f>IF(BF180&gt;0.1,BE182,0)</f>
        <v>15.543558508956528</v>
      </c>
      <c r="BG182" s="42">
        <f t="shared" ref="BG182:BS182" si="467">IF(BG180&gt;0.1,BF182,0)</f>
        <v>15.543558508956528</v>
      </c>
      <c r="BH182" s="42">
        <f t="shared" si="467"/>
        <v>15.543558508956528</v>
      </c>
      <c r="BI182" s="42">
        <f t="shared" si="467"/>
        <v>15.543558508956528</v>
      </c>
      <c r="BJ182" s="42">
        <f t="shared" si="467"/>
        <v>15.543558508956528</v>
      </c>
      <c r="BK182" s="42">
        <f t="shared" si="467"/>
        <v>15.543558508956528</v>
      </c>
      <c r="BL182" s="42">
        <f t="shared" si="467"/>
        <v>15.543558508956528</v>
      </c>
      <c r="BM182" s="42">
        <f t="shared" si="467"/>
        <v>15.543558508956528</v>
      </c>
      <c r="BN182" s="42">
        <f t="shared" si="467"/>
        <v>15.543558508956528</v>
      </c>
      <c r="BO182" s="42">
        <f t="shared" si="467"/>
        <v>15.543558508956528</v>
      </c>
      <c r="BP182" s="42">
        <f t="shared" si="467"/>
        <v>15.543558508956528</v>
      </c>
      <c r="BQ182" s="42">
        <f t="shared" si="467"/>
        <v>15.543558508956528</v>
      </c>
      <c r="BR182" s="42">
        <f t="shared" si="467"/>
        <v>15.543558508956528</v>
      </c>
      <c r="BS182" s="42">
        <f t="shared" si="467"/>
        <v>15.543558508956528</v>
      </c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</row>
    <row r="183" spans="1:114" s="2" customFormat="1" ht="15">
      <c r="A183" s="9" t="s">
        <v>218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2">
        <f>'High LF - portfolio costs'!BF$10*BE$21</f>
        <v>237.81644518703493</v>
      </c>
      <c r="BG183" s="42">
        <f t="shared" ref="BG183:BT183" si="468">IF(BF184&gt;0,BF184,0)</f>
        <v>221.96201550789928</v>
      </c>
      <c r="BH183" s="42">
        <f t="shared" si="468"/>
        <v>206.10758582876363</v>
      </c>
      <c r="BI183" s="42">
        <f t="shared" si="468"/>
        <v>190.25315614962798</v>
      </c>
      <c r="BJ183" s="42">
        <f t="shared" si="468"/>
        <v>174.39872647049233</v>
      </c>
      <c r="BK183" s="42">
        <f t="shared" si="468"/>
        <v>158.54429679135669</v>
      </c>
      <c r="BL183" s="42">
        <f t="shared" si="468"/>
        <v>142.68986711222104</v>
      </c>
      <c r="BM183" s="42">
        <f t="shared" si="468"/>
        <v>126.83543743308537</v>
      </c>
      <c r="BN183" s="42">
        <f t="shared" si="468"/>
        <v>110.98100775394971</v>
      </c>
      <c r="BO183" s="42">
        <f t="shared" si="468"/>
        <v>95.126578074814049</v>
      </c>
      <c r="BP183" s="42">
        <f t="shared" si="468"/>
        <v>79.272148395678386</v>
      </c>
      <c r="BQ183" s="42">
        <f t="shared" si="468"/>
        <v>63.417718716542723</v>
      </c>
      <c r="BR183" s="42">
        <f t="shared" si="468"/>
        <v>47.56328903740706</v>
      </c>
      <c r="BS183" s="42">
        <f t="shared" si="468"/>
        <v>31.708859358271397</v>
      </c>
      <c r="BT183" s="42">
        <f t="shared" si="468"/>
        <v>15.854429679135736</v>
      </c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</row>
    <row r="184" spans="1:114" s="2" customFormat="1" ht="1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133"/>
      <c r="BF184" s="42">
        <f>+BF183-BF185</f>
        <v>221.96201550789928</v>
      </c>
      <c r="BG184" s="42">
        <f t="shared" ref="BG184:BT184" si="469">+BG183-BG185</f>
        <v>206.10758582876363</v>
      </c>
      <c r="BH184" s="42">
        <f t="shared" si="469"/>
        <v>190.25315614962798</v>
      </c>
      <c r="BI184" s="42">
        <f t="shared" si="469"/>
        <v>174.39872647049233</v>
      </c>
      <c r="BJ184" s="42">
        <f t="shared" si="469"/>
        <v>158.54429679135669</v>
      </c>
      <c r="BK184" s="42">
        <f t="shared" si="469"/>
        <v>142.68986711222104</v>
      </c>
      <c r="BL184" s="42">
        <f t="shared" si="469"/>
        <v>126.83543743308537</v>
      </c>
      <c r="BM184" s="42">
        <f t="shared" si="469"/>
        <v>110.98100775394971</v>
      </c>
      <c r="BN184" s="42">
        <f t="shared" si="469"/>
        <v>95.126578074814049</v>
      </c>
      <c r="BO184" s="42">
        <f t="shared" si="469"/>
        <v>79.272148395678386</v>
      </c>
      <c r="BP184" s="42">
        <f t="shared" si="469"/>
        <v>63.417718716542723</v>
      </c>
      <c r="BQ184" s="42">
        <f t="shared" si="469"/>
        <v>47.56328903740706</v>
      </c>
      <c r="BR184" s="42">
        <f t="shared" si="469"/>
        <v>31.708859358271397</v>
      </c>
      <c r="BS184" s="42">
        <f t="shared" si="469"/>
        <v>15.854429679135736</v>
      </c>
      <c r="BT184" s="42">
        <f t="shared" si="469"/>
        <v>7.460698725481052E-14</v>
      </c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</row>
    <row r="185" spans="1:114" s="2" customFormat="1" ht="15">
      <c r="A185" s="9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2">
        <f>IF(BF183&gt;0.1,BF183/$B$8,0)</f>
        <v>15.854429679135661</v>
      </c>
      <c r="BG185" s="42">
        <f>IF(BG183&gt;0.1,BF185,0)</f>
        <v>15.854429679135661</v>
      </c>
      <c r="BH185" s="42">
        <f t="shared" ref="BH185:BT185" si="470">IF(BH183&gt;0.1,BG185,0)</f>
        <v>15.854429679135661</v>
      </c>
      <c r="BI185" s="42">
        <f t="shared" si="470"/>
        <v>15.854429679135661</v>
      </c>
      <c r="BJ185" s="42">
        <f t="shared" si="470"/>
        <v>15.854429679135661</v>
      </c>
      <c r="BK185" s="42">
        <f t="shared" si="470"/>
        <v>15.854429679135661</v>
      </c>
      <c r="BL185" s="42">
        <f t="shared" si="470"/>
        <v>15.854429679135661</v>
      </c>
      <c r="BM185" s="42">
        <f t="shared" si="470"/>
        <v>15.854429679135661</v>
      </c>
      <c r="BN185" s="42">
        <f t="shared" si="470"/>
        <v>15.854429679135661</v>
      </c>
      <c r="BO185" s="42">
        <f t="shared" si="470"/>
        <v>15.854429679135661</v>
      </c>
      <c r="BP185" s="42">
        <f t="shared" si="470"/>
        <v>15.854429679135661</v>
      </c>
      <c r="BQ185" s="42">
        <f t="shared" si="470"/>
        <v>15.854429679135661</v>
      </c>
      <c r="BR185" s="42">
        <f t="shared" si="470"/>
        <v>15.854429679135661</v>
      </c>
      <c r="BS185" s="42">
        <f t="shared" si="470"/>
        <v>15.854429679135661</v>
      </c>
      <c r="BT185" s="42">
        <f t="shared" si="470"/>
        <v>15.854429679135661</v>
      </c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</row>
    <row r="186" spans="1:114" s="2" customFormat="1" ht="15">
      <c r="A186" s="9" t="s">
        <v>219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2">
        <f>'High LF - portfolio costs'!BG$10*BF$21</f>
        <v>242.57277409077562</v>
      </c>
      <c r="BH186" s="42">
        <f t="shared" ref="BH186:BU186" si="471">IF(BG187&gt;0,BG187,0)</f>
        <v>226.40125581805725</v>
      </c>
      <c r="BI186" s="42">
        <f t="shared" si="471"/>
        <v>210.22973754533888</v>
      </c>
      <c r="BJ186" s="42">
        <f t="shared" si="471"/>
        <v>194.05821927262051</v>
      </c>
      <c r="BK186" s="42">
        <f t="shared" si="471"/>
        <v>177.88670099990213</v>
      </c>
      <c r="BL186" s="42">
        <f t="shared" si="471"/>
        <v>161.71518272718376</v>
      </c>
      <c r="BM186" s="42">
        <f t="shared" si="471"/>
        <v>145.54366445446539</v>
      </c>
      <c r="BN186" s="42">
        <f t="shared" si="471"/>
        <v>129.37214618174701</v>
      </c>
      <c r="BO186" s="42">
        <f t="shared" si="471"/>
        <v>113.20062790902864</v>
      </c>
      <c r="BP186" s="42">
        <f t="shared" si="471"/>
        <v>97.029109636310267</v>
      </c>
      <c r="BQ186" s="42">
        <f t="shared" si="471"/>
        <v>80.857591363591894</v>
      </c>
      <c r="BR186" s="42">
        <f t="shared" si="471"/>
        <v>64.686073090873521</v>
      </c>
      <c r="BS186" s="42">
        <f t="shared" si="471"/>
        <v>48.514554818155148</v>
      </c>
      <c r="BT186" s="42">
        <f t="shared" si="471"/>
        <v>32.343036545436775</v>
      </c>
      <c r="BU186" s="42">
        <f t="shared" si="471"/>
        <v>16.171518272718398</v>
      </c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</row>
    <row r="187" spans="1:114" s="2" customFormat="1" ht="15">
      <c r="A187" s="9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133"/>
      <c r="BG187" s="42">
        <f>+BG186-BG188</f>
        <v>226.40125581805725</v>
      </c>
      <c r="BH187" s="42">
        <f t="shared" ref="BH187:BU187" si="472">+BH186-BH188</f>
        <v>210.22973754533888</v>
      </c>
      <c r="BI187" s="42">
        <f t="shared" si="472"/>
        <v>194.05821927262051</v>
      </c>
      <c r="BJ187" s="42">
        <f t="shared" si="472"/>
        <v>177.88670099990213</v>
      </c>
      <c r="BK187" s="42">
        <f t="shared" si="472"/>
        <v>161.71518272718376</v>
      </c>
      <c r="BL187" s="42">
        <f t="shared" si="472"/>
        <v>145.54366445446539</v>
      </c>
      <c r="BM187" s="42">
        <f t="shared" si="472"/>
        <v>129.37214618174701</v>
      </c>
      <c r="BN187" s="42">
        <f t="shared" si="472"/>
        <v>113.20062790902864</v>
      </c>
      <c r="BO187" s="42">
        <f t="shared" si="472"/>
        <v>97.029109636310267</v>
      </c>
      <c r="BP187" s="42">
        <f t="shared" si="472"/>
        <v>80.857591363591894</v>
      </c>
      <c r="BQ187" s="42">
        <f t="shared" si="472"/>
        <v>64.686073090873521</v>
      </c>
      <c r="BR187" s="42">
        <f t="shared" si="472"/>
        <v>48.514554818155148</v>
      </c>
      <c r="BS187" s="42">
        <f t="shared" si="472"/>
        <v>32.343036545436775</v>
      </c>
      <c r="BT187" s="42">
        <f t="shared" si="472"/>
        <v>16.171518272718398</v>
      </c>
      <c r="BU187" s="42">
        <f t="shared" si="472"/>
        <v>0</v>
      </c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</row>
    <row r="188" spans="1:114" s="2" customFormat="1" ht="15">
      <c r="A188" s="9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2">
        <f>IF(BG186&gt;0.1,BG186/$B$8,0)</f>
        <v>16.171518272718377</v>
      </c>
      <c r="BH188" s="42">
        <f>IF(BH186&gt;0.1,BG188,0)</f>
        <v>16.171518272718377</v>
      </c>
      <c r="BI188" s="42">
        <f t="shared" ref="BI188:BU188" si="473">IF(BI186&gt;0.1,BH188,0)</f>
        <v>16.171518272718377</v>
      </c>
      <c r="BJ188" s="42">
        <f t="shared" si="473"/>
        <v>16.171518272718377</v>
      </c>
      <c r="BK188" s="42">
        <f t="shared" si="473"/>
        <v>16.171518272718377</v>
      </c>
      <c r="BL188" s="42">
        <f t="shared" si="473"/>
        <v>16.171518272718377</v>
      </c>
      <c r="BM188" s="42">
        <f t="shared" si="473"/>
        <v>16.171518272718377</v>
      </c>
      <c r="BN188" s="42">
        <f t="shared" si="473"/>
        <v>16.171518272718377</v>
      </c>
      <c r="BO188" s="42">
        <f t="shared" si="473"/>
        <v>16.171518272718377</v>
      </c>
      <c r="BP188" s="42">
        <f t="shared" si="473"/>
        <v>16.171518272718377</v>
      </c>
      <c r="BQ188" s="42">
        <f t="shared" si="473"/>
        <v>16.171518272718377</v>
      </c>
      <c r="BR188" s="42">
        <f t="shared" si="473"/>
        <v>16.171518272718377</v>
      </c>
      <c r="BS188" s="42">
        <f t="shared" si="473"/>
        <v>16.171518272718377</v>
      </c>
      <c r="BT188" s="42">
        <f t="shared" si="473"/>
        <v>16.171518272718377</v>
      </c>
      <c r="BU188" s="42">
        <f t="shared" si="473"/>
        <v>16.171518272718377</v>
      </c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</row>
    <row r="189" spans="1:114" s="2" customFormat="1" ht="15">
      <c r="A189" s="9" t="s">
        <v>220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2">
        <f>'High LF - portfolio costs'!BH$10*BG$21</f>
        <v>247.42422957259114</v>
      </c>
      <c r="BI189" s="42">
        <f t="shared" ref="BI189:BV189" si="474">IF(BH190&gt;0,BH190,0)</f>
        <v>230.92928093441839</v>
      </c>
      <c r="BJ189" s="42">
        <f t="shared" si="474"/>
        <v>214.43433229624566</v>
      </c>
      <c r="BK189" s="42">
        <f t="shared" si="474"/>
        <v>197.93938365807293</v>
      </c>
      <c r="BL189" s="42">
        <f t="shared" si="474"/>
        <v>181.4444350199002</v>
      </c>
      <c r="BM189" s="42">
        <f t="shared" si="474"/>
        <v>164.94948638172747</v>
      </c>
      <c r="BN189" s="42">
        <f t="shared" si="474"/>
        <v>148.45453774355474</v>
      </c>
      <c r="BO189" s="42">
        <f t="shared" si="474"/>
        <v>131.95958910538201</v>
      </c>
      <c r="BP189" s="42">
        <f t="shared" si="474"/>
        <v>115.46464046720926</v>
      </c>
      <c r="BQ189" s="42">
        <f t="shared" si="474"/>
        <v>98.96969182903652</v>
      </c>
      <c r="BR189" s="42">
        <f t="shared" si="474"/>
        <v>82.474743190863776</v>
      </c>
      <c r="BS189" s="42">
        <f t="shared" si="474"/>
        <v>65.979794552691033</v>
      </c>
      <c r="BT189" s="42">
        <f t="shared" si="474"/>
        <v>49.484845914518289</v>
      </c>
      <c r="BU189" s="42">
        <f t="shared" si="474"/>
        <v>32.989897276345545</v>
      </c>
      <c r="BV189" s="42">
        <f t="shared" si="474"/>
        <v>16.494948638172801</v>
      </c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</row>
    <row r="190" spans="1:114" s="2" customFormat="1" ht="1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133"/>
      <c r="BH190" s="42">
        <f>+BH189-BH191</f>
        <v>230.92928093441839</v>
      </c>
      <c r="BI190" s="42">
        <f t="shared" ref="BI190:BV190" si="475">+BI189-BI191</f>
        <v>214.43433229624566</v>
      </c>
      <c r="BJ190" s="42">
        <f t="shared" si="475"/>
        <v>197.93938365807293</v>
      </c>
      <c r="BK190" s="42">
        <f t="shared" si="475"/>
        <v>181.4444350199002</v>
      </c>
      <c r="BL190" s="42">
        <f t="shared" si="475"/>
        <v>164.94948638172747</v>
      </c>
      <c r="BM190" s="42">
        <f t="shared" si="475"/>
        <v>148.45453774355474</v>
      </c>
      <c r="BN190" s="42">
        <f t="shared" si="475"/>
        <v>131.95958910538201</v>
      </c>
      <c r="BO190" s="42">
        <f t="shared" si="475"/>
        <v>115.46464046720926</v>
      </c>
      <c r="BP190" s="42">
        <f t="shared" si="475"/>
        <v>98.96969182903652</v>
      </c>
      <c r="BQ190" s="42">
        <f t="shared" si="475"/>
        <v>82.474743190863776</v>
      </c>
      <c r="BR190" s="42">
        <f t="shared" si="475"/>
        <v>65.979794552691033</v>
      </c>
      <c r="BS190" s="42">
        <f t="shared" si="475"/>
        <v>49.484845914518289</v>
      </c>
      <c r="BT190" s="42">
        <f t="shared" si="475"/>
        <v>32.989897276345545</v>
      </c>
      <c r="BU190" s="42">
        <f t="shared" si="475"/>
        <v>16.494948638172801</v>
      </c>
      <c r="BV190" s="42">
        <f t="shared" si="475"/>
        <v>5.6843418860808015E-14</v>
      </c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</row>
    <row r="191" spans="1:114" s="2" customFormat="1" ht="15">
      <c r="A191" s="9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2">
        <f>IF(BH189&gt;0.1,BH189/$B$8,0)</f>
        <v>16.494948638172744</v>
      </c>
      <c r="BI191" s="42">
        <f>IF(BI189&gt;0.1,BH191,0)</f>
        <v>16.494948638172744</v>
      </c>
      <c r="BJ191" s="42">
        <f t="shared" ref="BJ191:BV191" si="476">IF(BJ189&gt;0.1,BI191,0)</f>
        <v>16.494948638172744</v>
      </c>
      <c r="BK191" s="42">
        <f t="shared" si="476"/>
        <v>16.494948638172744</v>
      </c>
      <c r="BL191" s="42">
        <f t="shared" si="476"/>
        <v>16.494948638172744</v>
      </c>
      <c r="BM191" s="42">
        <f t="shared" si="476"/>
        <v>16.494948638172744</v>
      </c>
      <c r="BN191" s="42">
        <f t="shared" si="476"/>
        <v>16.494948638172744</v>
      </c>
      <c r="BO191" s="42">
        <f t="shared" si="476"/>
        <v>16.494948638172744</v>
      </c>
      <c r="BP191" s="42">
        <f t="shared" si="476"/>
        <v>16.494948638172744</v>
      </c>
      <c r="BQ191" s="42">
        <f t="shared" si="476"/>
        <v>16.494948638172744</v>
      </c>
      <c r="BR191" s="42">
        <f t="shared" si="476"/>
        <v>16.494948638172744</v>
      </c>
      <c r="BS191" s="42">
        <f t="shared" si="476"/>
        <v>16.494948638172744</v>
      </c>
      <c r="BT191" s="42">
        <f t="shared" si="476"/>
        <v>16.494948638172744</v>
      </c>
      <c r="BU191" s="42">
        <f t="shared" si="476"/>
        <v>16.494948638172744</v>
      </c>
      <c r="BV191" s="42">
        <f t="shared" si="476"/>
        <v>16.494948638172744</v>
      </c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</row>
    <row r="192" spans="1:114" s="2" customFormat="1" ht="15">
      <c r="A192" s="9" t="s">
        <v>221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2">
        <f>'High LF - portfolio costs'!BI$10*BH$21</f>
        <v>252.37271416404295</v>
      </c>
      <c r="BJ192" s="42">
        <f t="shared" ref="BJ192:BW192" si="477">IF(BI193&gt;0,BI193,0)</f>
        <v>235.54786655310676</v>
      </c>
      <c r="BK192" s="42">
        <f t="shared" si="477"/>
        <v>218.72301894217057</v>
      </c>
      <c r="BL192" s="42">
        <f t="shared" si="477"/>
        <v>201.89817133123438</v>
      </c>
      <c r="BM192" s="42">
        <f t="shared" si="477"/>
        <v>185.07332372029819</v>
      </c>
      <c r="BN192" s="42">
        <f t="shared" si="477"/>
        <v>168.248476109362</v>
      </c>
      <c r="BO192" s="42">
        <f t="shared" si="477"/>
        <v>151.42362849842581</v>
      </c>
      <c r="BP192" s="42">
        <f t="shared" si="477"/>
        <v>134.59878088748962</v>
      </c>
      <c r="BQ192" s="42">
        <f t="shared" si="477"/>
        <v>117.77393327655344</v>
      </c>
      <c r="BR192" s="42">
        <f t="shared" si="477"/>
        <v>100.94908566561725</v>
      </c>
      <c r="BS192" s="42">
        <f t="shared" si="477"/>
        <v>84.124238054681058</v>
      </c>
      <c r="BT192" s="42">
        <f t="shared" si="477"/>
        <v>67.299390443744869</v>
      </c>
      <c r="BU192" s="42">
        <f t="shared" si="477"/>
        <v>50.474542832808673</v>
      </c>
      <c r="BV192" s="42">
        <f t="shared" si="477"/>
        <v>33.649695221872477</v>
      </c>
      <c r="BW192" s="42">
        <f t="shared" si="477"/>
        <v>16.824847610936281</v>
      </c>
      <c r="BX192" s="40"/>
      <c r="BY192" s="40"/>
      <c r="BZ192" s="40"/>
      <c r="CA192" s="40"/>
      <c r="CB192" s="40"/>
      <c r="CC192" s="40"/>
      <c r="CD192" s="40"/>
      <c r="CE192" s="40"/>
      <c r="CF192" s="40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</row>
    <row r="193" spans="1:114" s="2" customFormat="1" ht="15">
      <c r="A193" s="9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133"/>
      <c r="BI193" s="42">
        <f>+BI192-BI194</f>
        <v>235.54786655310676</v>
      </c>
      <c r="BJ193" s="42">
        <f t="shared" ref="BJ193:BW193" si="478">+BJ192-BJ194</f>
        <v>218.72301894217057</v>
      </c>
      <c r="BK193" s="42">
        <f t="shared" si="478"/>
        <v>201.89817133123438</v>
      </c>
      <c r="BL193" s="42">
        <f t="shared" si="478"/>
        <v>185.07332372029819</v>
      </c>
      <c r="BM193" s="42">
        <f t="shared" si="478"/>
        <v>168.248476109362</v>
      </c>
      <c r="BN193" s="42">
        <f t="shared" si="478"/>
        <v>151.42362849842581</v>
      </c>
      <c r="BO193" s="42">
        <f t="shared" si="478"/>
        <v>134.59878088748962</v>
      </c>
      <c r="BP193" s="42">
        <f t="shared" si="478"/>
        <v>117.77393327655344</v>
      </c>
      <c r="BQ193" s="42">
        <f t="shared" si="478"/>
        <v>100.94908566561725</v>
      </c>
      <c r="BR193" s="42">
        <f t="shared" si="478"/>
        <v>84.124238054681058</v>
      </c>
      <c r="BS193" s="42">
        <f t="shared" si="478"/>
        <v>67.299390443744869</v>
      </c>
      <c r="BT193" s="42">
        <f t="shared" si="478"/>
        <v>50.474542832808673</v>
      </c>
      <c r="BU193" s="42">
        <f t="shared" si="478"/>
        <v>33.649695221872477</v>
      </c>
      <c r="BV193" s="42">
        <f t="shared" si="478"/>
        <v>16.824847610936281</v>
      </c>
      <c r="BW193" s="42">
        <f t="shared" si="478"/>
        <v>8.5265128291212022E-14</v>
      </c>
      <c r="BX193" s="40"/>
      <c r="BY193" s="40"/>
      <c r="BZ193" s="40"/>
      <c r="CA193" s="40"/>
      <c r="CB193" s="40"/>
      <c r="CC193" s="40"/>
      <c r="CD193" s="40"/>
      <c r="CE193" s="40"/>
      <c r="CF193" s="40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</row>
    <row r="194" spans="1:114" s="2" customFormat="1" ht="15">
      <c r="A194" s="9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2">
        <f>IF(BI192&gt;0.1,BI192/$B$8,0)</f>
        <v>16.824847610936196</v>
      </c>
      <c r="BJ194" s="42">
        <f>IF(BJ192&gt;0.1,BI194,0)</f>
        <v>16.824847610936196</v>
      </c>
      <c r="BK194" s="42">
        <f t="shared" ref="BK194:BW194" si="479">IF(BK192&gt;0.1,BJ194,0)</f>
        <v>16.824847610936196</v>
      </c>
      <c r="BL194" s="42">
        <f t="shared" si="479"/>
        <v>16.824847610936196</v>
      </c>
      <c r="BM194" s="42">
        <f t="shared" si="479"/>
        <v>16.824847610936196</v>
      </c>
      <c r="BN194" s="42">
        <f t="shared" si="479"/>
        <v>16.824847610936196</v>
      </c>
      <c r="BO194" s="42">
        <f t="shared" si="479"/>
        <v>16.824847610936196</v>
      </c>
      <c r="BP194" s="42">
        <f t="shared" si="479"/>
        <v>16.824847610936196</v>
      </c>
      <c r="BQ194" s="42">
        <f t="shared" si="479"/>
        <v>16.824847610936196</v>
      </c>
      <c r="BR194" s="42">
        <f t="shared" si="479"/>
        <v>16.824847610936196</v>
      </c>
      <c r="BS194" s="42">
        <f t="shared" si="479"/>
        <v>16.824847610936196</v>
      </c>
      <c r="BT194" s="42">
        <f t="shared" si="479"/>
        <v>16.824847610936196</v>
      </c>
      <c r="BU194" s="42">
        <f t="shared" si="479"/>
        <v>16.824847610936196</v>
      </c>
      <c r="BV194" s="42">
        <f t="shared" si="479"/>
        <v>16.824847610936196</v>
      </c>
      <c r="BW194" s="42">
        <f t="shared" si="479"/>
        <v>16.824847610936196</v>
      </c>
      <c r="BX194" s="40"/>
      <c r="BY194" s="40"/>
      <c r="BZ194" s="40"/>
      <c r="CA194" s="40"/>
      <c r="CB194" s="40"/>
      <c r="CC194" s="40"/>
      <c r="CD194" s="40"/>
      <c r="CE194" s="40"/>
      <c r="CF194" s="40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</row>
    <row r="195" spans="1:114" s="2" customFormat="1" ht="15">
      <c r="A195" s="9" t="s">
        <v>222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2">
        <f>'High LF - portfolio costs'!BJ$10*BI$21</f>
        <v>257.42016844732382</v>
      </c>
      <c r="BK195" s="42">
        <f t="shared" ref="BK195:BX195" si="480">IF(BJ196&gt;0,BJ196,0)</f>
        <v>240.25882388416889</v>
      </c>
      <c r="BL195" s="42">
        <f t="shared" si="480"/>
        <v>223.09747932101396</v>
      </c>
      <c r="BM195" s="42">
        <f t="shared" si="480"/>
        <v>205.93613475785904</v>
      </c>
      <c r="BN195" s="42">
        <f t="shared" si="480"/>
        <v>188.77479019470411</v>
      </c>
      <c r="BO195" s="42">
        <f t="shared" si="480"/>
        <v>171.61344563154918</v>
      </c>
      <c r="BP195" s="42">
        <f t="shared" si="480"/>
        <v>154.45210106839426</v>
      </c>
      <c r="BQ195" s="42">
        <f t="shared" si="480"/>
        <v>137.29075650523933</v>
      </c>
      <c r="BR195" s="42">
        <f t="shared" si="480"/>
        <v>120.1294119420844</v>
      </c>
      <c r="BS195" s="42">
        <f t="shared" si="480"/>
        <v>102.96806737892948</v>
      </c>
      <c r="BT195" s="42">
        <f t="shared" si="480"/>
        <v>85.806722815774549</v>
      </c>
      <c r="BU195" s="42">
        <f t="shared" si="480"/>
        <v>68.645378252619622</v>
      </c>
      <c r="BV195" s="42">
        <f t="shared" si="480"/>
        <v>51.484033689464702</v>
      </c>
      <c r="BW195" s="42">
        <f t="shared" si="480"/>
        <v>34.322689126309783</v>
      </c>
      <c r="BX195" s="42">
        <f t="shared" si="480"/>
        <v>17.161344563154863</v>
      </c>
      <c r="BY195" s="40"/>
      <c r="BZ195" s="40"/>
      <c r="CA195" s="40"/>
      <c r="CB195" s="40"/>
      <c r="CC195" s="40"/>
      <c r="CD195" s="40"/>
      <c r="CE195" s="40"/>
      <c r="CF195" s="40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</row>
    <row r="196" spans="1:114" s="2" customFormat="1" ht="1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133"/>
      <c r="BJ196" s="42">
        <f>+BJ195-BJ197</f>
        <v>240.25882388416889</v>
      </c>
      <c r="BK196" s="42">
        <f t="shared" ref="BK196:BX196" si="481">+BK195-BK197</f>
        <v>223.09747932101396</v>
      </c>
      <c r="BL196" s="42">
        <f t="shared" si="481"/>
        <v>205.93613475785904</v>
      </c>
      <c r="BM196" s="42">
        <f t="shared" si="481"/>
        <v>188.77479019470411</v>
      </c>
      <c r="BN196" s="42">
        <f t="shared" si="481"/>
        <v>171.61344563154918</v>
      </c>
      <c r="BO196" s="42">
        <f t="shared" si="481"/>
        <v>154.45210106839426</v>
      </c>
      <c r="BP196" s="42">
        <f t="shared" si="481"/>
        <v>137.29075650523933</v>
      </c>
      <c r="BQ196" s="42">
        <f t="shared" si="481"/>
        <v>120.1294119420844</v>
      </c>
      <c r="BR196" s="42">
        <f t="shared" si="481"/>
        <v>102.96806737892948</v>
      </c>
      <c r="BS196" s="42">
        <f t="shared" si="481"/>
        <v>85.806722815774549</v>
      </c>
      <c r="BT196" s="42">
        <f t="shared" si="481"/>
        <v>68.645378252619622</v>
      </c>
      <c r="BU196" s="42">
        <f t="shared" si="481"/>
        <v>51.484033689464702</v>
      </c>
      <c r="BV196" s="42">
        <f t="shared" si="481"/>
        <v>34.322689126309783</v>
      </c>
      <c r="BW196" s="42">
        <f t="shared" si="481"/>
        <v>17.161344563154863</v>
      </c>
      <c r="BX196" s="42">
        <f t="shared" si="481"/>
        <v>-5.6843418860808015E-14</v>
      </c>
      <c r="BY196" s="40"/>
      <c r="BZ196" s="40"/>
      <c r="CA196" s="40"/>
      <c r="CB196" s="40"/>
      <c r="CC196" s="40"/>
      <c r="CD196" s="40"/>
      <c r="CE196" s="40"/>
      <c r="CF196" s="40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</row>
    <row r="197" spans="1:114" s="2" customFormat="1" ht="15">
      <c r="A197" s="9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2">
        <f>IF(BJ195&gt;0.1,BJ195/$B$8,0)</f>
        <v>17.16134456315492</v>
      </c>
      <c r="BK197" s="42">
        <f>IF(BK195&gt;0.1,BJ197,0)</f>
        <v>17.16134456315492</v>
      </c>
      <c r="BL197" s="42">
        <f t="shared" ref="BL197:BX197" si="482">IF(BL195&gt;0.1,BK197,0)</f>
        <v>17.16134456315492</v>
      </c>
      <c r="BM197" s="42">
        <f t="shared" si="482"/>
        <v>17.16134456315492</v>
      </c>
      <c r="BN197" s="42">
        <f t="shared" si="482"/>
        <v>17.16134456315492</v>
      </c>
      <c r="BO197" s="42">
        <f t="shared" si="482"/>
        <v>17.16134456315492</v>
      </c>
      <c r="BP197" s="42">
        <f t="shared" si="482"/>
        <v>17.16134456315492</v>
      </c>
      <c r="BQ197" s="42">
        <f t="shared" si="482"/>
        <v>17.16134456315492</v>
      </c>
      <c r="BR197" s="42">
        <f t="shared" si="482"/>
        <v>17.16134456315492</v>
      </c>
      <c r="BS197" s="42">
        <f t="shared" si="482"/>
        <v>17.16134456315492</v>
      </c>
      <c r="BT197" s="42">
        <f t="shared" si="482"/>
        <v>17.16134456315492</v>
      </c>
      <c r="BU197" s="42">
        <f t="shared" si="482"/>
        <v>17.16134456315492</v>
      </c>
      <c r="BV197" s="42">
        <f t="shared" si="482"/>
        <v>17.16134456315492</v>
      </c>
      <c r="BW197" s="42">
        <f t="shared" si="482"/>
        <v>17.16134456315492</v>
      </c>
      <c r="BX197" s="42">
        <f t="shared" si="482"/>
        <v>17.16134456315492</v>
      </c>
      <c r="BY197" s="40"/>
      <c r="BZ197" s="40"/>
      <c r="CA197" s="40"/>
      <c r="CB197" s="40"/>
      <c r="CC197" s="40"/>
      <c r="CD197" s="40"/>
      <c r="CE197" s="40"/>
      <c r="CF197" s="40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</row>
    <row r="198" spans="1:114" s="2" customFormat="1" ht="15">
      <c r="A198" s="9" t="s">
        <v>223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2">
        <f>'High LF - portfolio costs'!BK$10*BJ$21</f>
        <v>262.56857181627026</v>
      </c>
      <c r="BL198" s="42">
        <f t="shared" ref="BL198:BY198" si="483">IF(BK199&gt;0,BK199,0)</f>
        <v>245.06400036185224</v>
      </c>
      <c r="BM198" s="42">
        <f t="shared" si="483"/>
        <v>227.55942890743421</v>
      </c>
      <c r="BN198" s="42">
        <f t="shared" si="483"/>
        <v>210.05485745301618</v>
      </c>
      <c r="BO198" s="42">
        <f t="shared" si="483"/>
        <v>192.55028599859816</v>
      </c>
      <c r="BP198" s="42">
        <f t="shared" si="483"/>
        <v>175.04571454418013</v>
      </c>
      <c r="BQ198" s="42">
        <f t="shared" si="483"/>
        <v>157.5411430897621</v>
      </c>
      <c r="BR198" s="42">
        <f t="shared" si="483"/>
        <v>140.03657163534407</v>
      </c>
      <c r="BS198" s="42">
        <f t="shared" si="483"/>
        <v>122.53200018092606</v>
      </c>
      <c r="BT198" s="42">
        <f t="shared" si="483"/>
        <v>105.02742872650805</v>
      </c>
      <c r="BU198" s="42">
        <f t="shared" si="483"/>
        <v>87.522857272090036</v>
      </c>
      <c r="BV198" s="42">
        <f t="shared" si="483"/>
        <v>70.018285817672023</v>
      </c>
      <c r="BW198" s="42">
        <f t="shared" si="483"/>
        <v>52.51371436325401</v>
      </c>
      <c r="BX198" s="42">
        <f t="shared" si="483"/>
        <v>35.009142908835997</v>
      </c>
      <c r="BY198" s="42">
        <f t="shared" si="483"/>
        <v>17.504571454417981</v>
      </c>
      <c r="BZ198" s="40"/>
      <c r="CA198" s="40"/>
      <c r="CB198" s="40"/>
      <c r="CC198" s="40"/>
      <c r="CD198" s="40"/>
      <c r="CE198" s="40"/>
      <c r="CF198" s="40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</row>
    <row r="199" spans="1:114" s="2" customFormat="1" ht="15">
      <c r="A199" s="9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133"/>
      <c r="BK199" s="42">
        <f>+BK198-BK200</f>
        <v>245.06400036185224</v>
      </c>
      <c r="BL199" s="42">
        <f t="shared" ref="BL199:BY199" si="484">+BL198-BL200</f>
        <v>227.55942890743421</v>
      </c>
      <c r="BM199" s="42">
        <f t="shared" si="484"/>
        <v>210.05485745301618</v>
      </c>
      <c r="BN199" s="42">
        <f t="shared" si="484"/>
        <v>192.55028599859816</v>
      </c>
      <c r="BO199" s="42">
        <f t="shared" si="484"/>
        <v>175.04571454418013</v>
      </c>
      <c r="BP199" s="42">
        <f t="shared" si="484"/>
        <v>157.5411430897621</v>
      </c>
      <c r="BQ199" s="42">
        <f t="shared" si="484"/>
        <v>140.03657163534407</v>
      </c>
      <c r="BR199" s="42">
        <f t="shared" si="484"/>
        <v>122.53200018092606</v>
      </c>
      <c r="BS199" s="42">
        <f t="shared" si="484"/>
        <v>105.02742872650805</v>
      </c>
      <c r="BT199" s="42">
        <f t="shared" si="484"/>
        <v>87.522857272090036</v>
      </c>
      <c r="BU199" s="42">
        <f t="shared" si="484"/>
        <v>70.018285817672023</v>
      </c>
      <c r="BV199" s="42">
        <f t="shared" si="484"/>
        <v>52.51371436325401</v>
      </c>
      <c r="BW199" s="42">
        <f t="shared" si="484"/>
        <v>35.009142908835997</v>
      </c>
      <c r="BX199" s="42">
        <f t="shared" si="484"/>
        <v>17.504571454417981</v>
      </c>
      <c r="BY199" s="42">
        <f t="shared" si="484"/>
        <v>-3.5527136788005009E-14</v>
      </c>
      <c r="BZ199" s="40"/>
      <c r="CA199" s="40"/>
      <c r="CB199" s="40"/>
      <c r="CC199" s="40"/>
      <c r="CD199" s="40"/>
      <c r="CE199" s="40"/>
      <c r="CF199" s="40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</row>
    <row r="200" spans="1:114" s="2" customFormat="1" ht="15">
      <c r="A200" s="9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2">
        <f>IF(BK198&gt;0.1,BK198/$B$8,0)</f>
        <v>17.504571454418016</v>
      </c>
      <c r="BL200" s="42">
        <f>IF(BL198&gt;0.1,BK200,0)</f>
        <v>17.504571454418016</v>
      </c>
      <c r="BM200" s="42">
        <f t="shared" ref="BM200:BY200" si="485">IF(BM198&gt;0.1,BL200,0)</f>
        <v>17.504571454418016</v>
      </c>
      <c r="BN200" s="42">
        <f t="shared" si="485"/>
        <v>17.504571454418016</v>
      </c>
      <c r="BO200" s="42">
        <f t="shared" si="485"/>
        <v>17.504571454418016</v>
      </c>
      <c r="BP200" s="42">
        <f t="shared" si="485"/>
        <v>17.504571454418016</v>
      </c>
      <c r="BQ200" s="42">
        <f t="shared" si="485"/>
        <v>17.504571454418016</v>
      </c>
      <c r="BR200" s="42">
        <f t="shared" si="485"/>
        <v>17.504571454418016</v>
      </c>
      <c r="BS200" s="42">
        <f t="shared" si="485"/>
        <v>17.504571454418016</v>
      </c>
      <c r="BT200" s="42">
        <f t="shared" si="485"/>
        <v>17.504571454418016</v>
      </c>
      <c r="BU200" s="42">
        <f t="shared" si="485"/>
        <v>17.504571454418016</v>
      </c>
      <c r="BV200" s="42">
        <f t="shared" si="485"/>
        <v>17.504571454418016</v>
      </c>
      <c r="BW200" s="42">
        <f t="shared" si="485"/>
        <v>17.504571454418016</v>
      </c>
      <c r="BX200" s="42">
        <f t="shared" si="485"/>
        <v>17.504571454418016</v>
      </c>
      <c r="BY200" s="42">
        <f t="shared" si="485"/>
        <v>17.504571454418016</v>
      </c>
      <c r="BZ200" s="40"/>
      <c r="CA200" s="40"/>
      <c r="CB200" s="40"/>
      <c r="CC200" s="40"/>
      <c r="CD200" s="40"/>
      <c r="CE200" s="40"/>
      <c r="CF200" s="40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</row>
    <row r="201" spans="1:114" s="2" customFormat="1" ht="15">
      <c r="A201" s="9" t="s">
        <v>224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2">
        <f>'High LF - portfolio costs'!BL$10*BK$21</f>
        <v>267.81994325259569</v>
      </c>
      <c r="BM201" s="42">
        <f t="shared" ref="BM201:BZ201" si="486">IF(BL202&gt;0,BL202,0)</f>
        <v>249.96528036908933</v>
      </c>
      <c r="BN201" s="42">
        <f t="shared" si="486"/>
        <v>232.11061748558296</v>
      </c>
      <c r="BO201" s="42">
        <f t="shared" si="486"/>
        <v>214.2559546020766</v>
      </c>
      <c r="BP201" s="42">
        <f t="shared" si="486"/>
        <v>196.40129171857023</v>
      </c>
      <c r="BQ201" s="42">
        <f t="shared" si="486"/>
        <v>178.54662883506387</v>
      </c>
      <c r="BR201" s="42">
        <f t="shared" si="486"/>
        <v>160.69196595155751</v>
      </c>
      <c r="BS201" s="42">
        <f t="shared" si="486"/>
        <v>142.83730306805114</v>
      </c>
      <c r="BT201" s="42">
        <f t="shared" si="486"/>
        <v>124.98264018454476</v>
      </c>
      <c r="BU201" s="42">
        <f t="shared" si="486"/>
        <v>107.12797730103838</v>
      </c>
      <c r="BV201" s="42">
        <f t="shared" si="486"/>
        <v>89.273314417532006</v>
      </c>
      <c r="BW201" s="42">
        <f t="shared" si="486"/>
        <v>71.418651534025628</v>
      </c>
      <c r="BX201" s="42">
        <f t="shared" si="486"/>
        <v>53.563988650519249</v>
      </c>
      <c r="BY201" s="42">
        <f t="shared" si="486"/>
        <v>35.709325767012871</v>
      </c>
      <c r="BZ201" s="42">
        <f t="shared" si="486"/>
        <v>17.854662883506492</v>
      </c>
      <c r="CA201" s="40"/>
      <c r="CB201" s="40"/>
      <c r="CC201" s="40"/>
      <c r="CD201" s="40"/>
      <c r="CE201" s="40"/>
      <c r="CF201" s="40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</row>
    <row r="202" spans="1:114" s="2" customFormat="1" ht="1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133"/>
      <c r="BL202" s="42">
        <f>+BL201-BL203</f>
        <v>249.96528036908933</v>
      </c>
      <c r="BM202" s="42">
        <f t="shared" ref="BM202:BZ202" si="487">+BM201-BM203</f>
        <v>232.11061748558296</v>
      </c>
      <c r="BN202" s="42">
        <f t="shared" si="487"/>
        <v>214.2559546020766</v>
      </c>
      <c r="BO202" s="42">
        <f t="shared" si="487"/>
        <v>196.40129171857023</v>
      </c>
      <c r="BP202" s="42">
        <f t="shared" si="487"/>
        <v>178.54662883506387</v>
      </c>
      <c r="BQ202" s="42">
        <f t="shared" si="487"/>
        <v>160.69196595155751</v>
      </c>
      <c r="BR202" s="42">
        <f t="shared" si="487"/>
        <v>142.83730306805114</v>
      </c>
      <c r="BS202" s="42">
        <f t="shared" si="487"/>
        <v>124.98264018454476</v>
      </c>
      <c r="BT202" s="42">
        <f t="shared" si="487"/>
        <v>107.12797730103838</v>
      </c>
      <c r="BU202" s="42">
        <f t="shared" si="487"/>
        <v>89.273314417532006</v>
      </c>
      <c r="BV202" s="42">
        <f t="shared" si="487"/>
        <v>71.418651534025628</v>
      </c>
      <c r="BW202" s="42">
        <f t="shared" si="487"/>
        <v>53.563988650519249</v>
      </c>
      <c r="BX202" s="42">
        <f t="shared" si="487"/>
        <v>35.709325767012871</v>
      </c>
      <c r="BY202" s="42">
        <f t="shared" si="487"/>
        <v>17.854662883506492</v>
      </c>
      <c r="BZ202" s="42">
        <f t="shared" si="487"/>
        <v>1.1368683772161603E-13</v>
      </c>
      <c r="CA202" s="40"/>
      <c r="CB202" s="40"/>
      <c r="CC202" s="40"/>
      <c r="CD202" s="40"/>
      <c r="CE202" s="40"/>
      <c r="CF202" s="40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</row>
    <row r="203" spans="1:114" s="2" customFormat="1" ht="15">
      <c r="A203" s="9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2">
        <f>IF(BL201&gt;0.1,BL201/$B$8,0)</f>
        <v>17.854662883506379</v>
      </c>
      <c r="BM203" s="42">
        <f>IF(BM201&gt;0.1,BL203,0)</f>
        <v>17.854662883506379</v>
      </c>
      <c r="BN203" s="42">
        <f t="shared" ref="BN203:BZ203" si="488">IF(BN201&gt;0.1,BM203,0)</f>
        <v>17.854662883506379</v>
      </c>
      <c r="BO203" s="42">
        <f t="shared" si="488"/>
        <v>17.854662883506379</v>
      </c>
      <c r="BP203" s="42">
        <f t="shared" si="488"/>
        <v>17.854662883506379</v>
      </c>
      <c r="BQ203" s="42">
        <f t="shared" si="488"/>
        <v>17.854662883506379</v>
      </c>
      <c r="BR203" s="42">
        <f t="shared" si="488"/>
        <v>17.854662883506379</v>
      </c>
      <c r="BS203" s="42">
        <f t="shared" si="488"/>
        <v>17.854662883506379</v>
      </c>
      <c r="BT203" s="42">
        <f t="shared" si="488"/>
        <v>17.854662883506379</v>
      </c>
      <c r="BU203" s="42">
        <f t="shared" si="488"/>
        <v>17.854662883506379</v>
      </c>
      <c r="BV203" s="42">
        <f t="shared" si="488"/>
        <v>17.854662883506379</v>
      </c>
      <c r="BW203" s="42">
        <f t="shared" si="488"/>
        <v>17.854662883506379</v>
      </c>
      <c r="BX203" s="42">
        <f t="shared" si="488"/>
        <v>17.854662883506379</v>
      </c>
      <c r="BY203" s="42">
        <f t="shared" si="488"/>
        <v>17.854662883506379</v>
      </c>
      <c r="BZ203" s="42">
        <f t="shared" si="488"/>
        <v>17.854662883506379</v>
      </c>
      <c r="CA203" s="40"/>
      <c r="CB203" s="40"/>
      <c r="CC203" s="40"/>
      <c r="CD203" s="40"/>
      <c r="CE203" s="40"/>
      <c r="CF203" s="40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</row>
    <row r="204" spans="1:114" s="2" customFormat="1" ht="15">
      <c r="A204" s="9" t="s">
        <v>225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2">
        <f>'High LF - portfolio costs'!BM$10*BL$21</f>
        <v>273.17634211764755</v>
      </c>
      <c r="BN204" s="42">
        <f t="shared" ref="BN204:CA204" si="489">IF(BM205&gt;0,BM205,0)</f>
        <v>254.96458597647106</v>
      </c>
      <c r="BO204" s="42">
        <f t="shared" si="489"/>
        <v>236.75282983529456</v>
      </c>
      <c r="BP204" s="42">
        <f t="shared" si="489"/>
        <v>218.54107369411807</v>
      </c>
      <c r="BQ204" s="42">
        <f t="shared" si="489"/>
        <v>200.32931755294157</v>
      </c>
      <c r="BR204" s="42">
        <f t="shared" si="489"/>
        <v>182.11756141176508</v>
      </c>
      <c r="BS204" s="42">
        <f t="shared" si="489"/>
        <v>163.90580527058859</v>
      </c>
      <c r="BT204" s="42">
        <f t="shared" si="489"/>
        <v>145.69404912941209</v>
      </c>
      <c r="BU204" s="42">
        <f t="shared" si="489"/>
        <v>127.48229298823559</v>
      </c>
      <c r="BV204" s="42">
        <f t="shared" si="489"/>
        <v>109.27053684705908</v>
      </c>
      <c r="BW204" s="42">
        <f t="shared" si="489"/>
        <v>91.058780705882569</v>
      </c>
      <c r="BX204" s="42">
        <f t="shared" si="489"/>
        <v>72.847024564706061</v>
      </c>
      <c r="BY204" s="42">
        <f t="shared" si="489"/>
        <v>54.635268423529553</v>
      </c>
      <c r="BZ204" s="42">
        <f t="shared" si="489"/>
        <v>36.423512282353045</v>
      </c>
      <c r="CA204" s="42">
        <f t="shared" si="489"/>
        <v>18.21175614117654</v>
      </c>
      <c r="CB204" s="40"/>
      <c r="CC204" s="40"/>
      <c r="CD204" s="40"/>
      <c r="CE204" s="40"/>
      <c r="CF204" s="40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</row>
    <row r="205" spans="1:114" s="2" customFormat="1" ht="15">
      <c r="A205" s="9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133"/>
      <c r="BM205" s="42">
        <f>+BM204-BM206</f>
        <v>254.96458597647106</v>
      </c>
      <c r="BN205" s="42">
        <f t="shared" ref="BN205:CA205" si="490">+BN204-BN206</f>
        <v>236.75282983529456</v>
      </c>
      <c r="BO205" s="42">
        <f t="shared" si="490"/>
        <v>218.54107369411807</v>
      </c>
      <c r="BP205" s="42">
        <f t="shared" si="490"/>
        <v>200.32931755294157</v>
      </c>
      <c r="BQ205" s="42">
        <f t="shared" si="490"/>
        <v>182.11756141176508</v>
      </c>
      <c r="BR205" s="42">
        <f t="shared" si="490"/>
        <v>163.90580527058859</v>
      </c>
      <c r="BS205" s="42">
        <f t="shared" si="490"/>
        <v>145.69404912941209</v>
      </c>
      <c r="BT205" s="42">
        <f t="shared" si="490"/>
        <v>127.48229298823559</v>
      </c>
      <c r="BU205" s="42">
        <f t="shared" si="490"/>
        <v>109.27053684705908</v>
      </c>
      <c r="BV205" s="42">
        <f t="shared" si="490"/>
        <v>91.058780705882569</v>
      </c>
      <c r="BW205" s="42">
        <f t="shared" si="490"/>
        <v>72.847024564706061</v>
      </c>
      <c r="BX205" s="42">
        <f t="shared" si="490"/>
        <v>54.635268423529553</v>
      </c>
      <c r="BY205" s="42">
        <f t="shared" si="490"/>
        <v>36.423512282353045</v>
      </c>
      <c r="BZ205" s="42">
        <f t="shared" si="490"/>
        <v>18.21175614117654</v>
      </c>
      <c r="CA205" s="42">
        <f t="shared" si="490"/>
        <v>3.5527136788005009E-14</v>
      </c>
      <c r="CB205" s="40"/>
      <c r="CC205" s="40"/>
      <c r="CD205" s="40"/>
      <c r="CE205" s="40"/>
      <c r="CF205" s="40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</row>
    <row r="206" spans="1:114" s="2" customFormat="1" ht="15">
      <c r="A206" s="9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2">
        <f>IF(BM204&gt;0.1,BM204/$B$8,0)</f>
        <v>18.211756141176505</v>
      </c>
      <c r="BN206" s="42">
        <f>IF(BN204&gt;0.1,BM206,0)</f>
        <v>18.211756141176505</v>
      </c>
      <c r="BO206" s="42">
        <f t="shared" ref="BO206:CA206" si="491">IF(BO204&gt;0.1,BN206,0)</f>
        <v>18.211756141176505</v>
      </c>
      <c r="BP206" s="42">
        <f t="shared" si="491"/>
        <v>18.211756141176505</v>
      </c>
      <c r="BQ206" s="42">
        <f t="shared" si="491"/>
        <v>18.211756141176505</v>
      </c>
      <c r="BR206" s="42">
        <f t="shared" si="491"/>
        <v>18.211756141176505</v>
      </c>
      <c r="BS206" s="42">
        <f t="shared" si="491"/>
        <v>18.211756141176505</v>
      </c>
      <c r="BT206" s="42">
        <f t="shared" si="491"/>
        <v>18.211756141176505</v>
      </c>
      <c r="BU206" s="42">
        <f t="shared" si="491"/>
        <v>18.211756141176505</v>
      </c>
      <c r="BV206" s="42">
        <f t="shared" si="491"/>
        <v>18.211756141176505</v>
      </c>
      <c r="BW206" s="42">
        <f t="shared" si="491"/>
        <v>18.211756141176505</v>
      </c>
      <c r="BX206" s="42">
        <f t="shared" si="491"/>
        <v>18.211756141176505</v>
      </c>
      <c r="BY206" s="42">
        <f t="shared" si="491"/>
        <v>18.211756141176505</v>
      </c>
      <c r="BZ206" s="42">
        <f t="shared" si="491"/>
        <v>18.211756141176505</v>
      </c>
      <c r="CA206" s="42">
        <f t="shared" si="491"/>
        <v>18.211756141176505</v>
      </c>
      <c r="CB206" s="40"/>
      <c r="CC206" s="40"/>
      <c r="CD206" s="40"/>
      <c r="CE206" s="40"/>
      <c r="CF206" s="40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</row>
    <row r="207" spans="1:114" s="2" customFormat="1" ht="15">
      <c r="A207" s="9" t="s">
        <v>226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2">
        <f>'High LF - portfolio costs'!BN$10*BM$21</f>
        <v>278.63986896000051</v>
      </c>
      <c r="BO207" s="42">
        <f t="shared" ref="BO207:CB207" si="492">IF(BN208&gt;0,BN208,0)</f>
        <v>260.06387769600047</v>
      </c>
      <c r="BP207" s="42">
        <f t="shared" si="492"/>
        <v>241.48788643200044</v>
      </c>
      <c r="BQ207" s="42">
        <f t="shared" si="492"/>
        <v>222.9118951680004</v>
      </c>
      <c r="BR207" s="42">
        <f t="shared" si="492"/>
        <v>204.33590390400036</v>
      </c>
      <c r="BS207" s="42">
        <f t="shared" si="492"/>
        <v>185.75991264000032</v>
      </c>
      <c r="BT207" s="42">
        <f t="shared" si="492"/>
        <v>167.18392137600028</v>
      </c>
      <c r="BU207" s="42">
        <f t="shared" si="492"/>
        <v>148.60793011200025</v>
      </c>
      <c r="BV207" s="42">
        <f t="shared" si="492"/>
        <v>130.03193884800021</v>
      </c>
      <c r="BW207" s="42">
        <f t="shared" si="492"/>
        <v>111.45594758400017</v>
      </c>
      <c r="BX207" s="42">
        <f t="shared" si="492"/>
        <v>92.879956320000133</v>
      </c>
      <c r="BY207" s="42">
        <f t="shared" si="492"/>
        <v>74.303965056000095</v>
      </c>
      <c r="BZ207" s="42">
        <f t="shared" si="492"/>
        <v>55.727973792000057</v>
      </c>
      <c r="CA207" s="42">
        <f t="shared" si="492"/>
        <v>37.151982528000019</v>
      </c>
      <c r="CB207" s="42">
        <f t="shared" si="492"/>
        <v>18.575991263999985</v>
      </c>
      <c r="CC207" s="40"/>
      <c r="CD207" s="40"/>
      <c r="CE207" s="40"/>
      <c r="CF207" s="40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</row>
    <row r="208" spans="1:114" s="2" customFormat="1" ht="1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133"/>
      <c r="BN208" s="42">
        <f>+BN207-BN209</f>
        <v>260.06387769600047</v>
      </c>
      <c r="BO208" s="42">
        <f t="shared" ref="BO208:CB208" si="493">+BO207-BO209</f>
        <v>241.48788643200044</v>
      </c>
      <c r="BP208" s="42">
        <f t="shared" si="493"/>
        <v>222.9118951680004</v>
      </c>
      <c r="BQ208" s="42">
        <f t="shared" si="493"/>
        <v>204.33590390400036</v>
      </c>
      <c r="BR208" s="42">
        <f t="shared" si="493"/>
        <v>185.75991264000032</v>
      </c>
      <c r="BS208" s="42">
        <f t="shared" si="493"/>
        <v>167.18392137600028</v>
      </c>
      <c r="BT208" s="42">
        <f t="shared" si="493"/>
        <v>148.60793011200025</v>
      </c>
      <c r="BU208" s="42">
        <f t="shared" si="493"/>
        <v>130.03193884800021</v>
      </c>
      <c r="BV208" s="42">
        <f t="shared" si="493"/>
        <v>111.45594758400017</v>
      </c>
      <c r="BW208" s="42">
        <f t="shared" si="493"/>
        <v>92.879956320000133</v>
      </c>
      <c r="BX208" s="42">
        <f t="shared" si="493"/>
        <v>74.303965056000095</v>
      </c>
      <c r="BY208" s="42">
        <f t="shared" si="493"/>
        <v>55.727973792000057</v>
      </c>
      <c r="BZ208" s="42">
        <f t="shared" si="493"/>
        <v>37.151982528000019</v>
      </c>
      <c r="CA208" s="42">
        <f t="shared" si="493"/>
        <v>18.575991263999985</v>
      </c>
      <c r="CB208" s="42">
        <f t="shared" si="493"/>
        <v>-4.9737991503207013E-14</v>
      </c>
      <c r="CC208" s="40"/>
      <c r="CD208" s="40"/>
      <c r="CE208" s="40"/>
      <c r="CF208" s="40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</row>
    <row r="209" spans="1:114" s="2" customFormat="1" ht="15">
      <c r="A209" s="9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2">
        <f>IF(BN207&gt;0.1,BN207/$B$8,0)</f>
        <v>18.575991264000034</v>
      </c>
      <c r="BO209" s="42">
        <f>IF(BO207&gt;0.1,BN209,0)</f>
        <v>18.575991264000034</v>
      </c>
      <c r="BP209" s="42">
        <f t="shared" ref="BP209:CB209" si="494">IF(BP207&gt;0.1,BO209,0)</f>
        <v>18.575991264000034</v>
      </c>
      <c r="BQ209" s="42">
        <f t="shared" si="494"/>
        <v>18.575991264000034</v>
      </c>
      <c r="BR209" s="42">
        <f t="shared" si="494"/>
        <v>18.575991264000034</v>
      </c>
      <c r="BS209" s="42">
        <f t="shared" si="494"/>
        <v>18.575991264000034</v>
      </c>
      <c r="BT209" s="42">
        <f t="shared" si="494"/>
        <v>18.575991264000034</v>
      </c>
      <c r="BU209" s="42">
        <f t="shared" si="494"/>
        <v>18.575991264000034</v>
      </c>
      <c r="BV209" s="42">
        <f t="shared" si="494"/>
        <v>18.575991264000034</v>
      </c>
      <c r="BW209" s="42">
        <f t="shared" si="494"/>
        <v>18.575991264000034</v>
      </c>
      <c r="BX209" s="42">
        <f t="shared" si="494"/>
        <v>18.575991264000034</v>
      </c>
      <c r="BY209" s="42">
        <f t="shared" si="494"/>
        <v>18.575991264000034</v>
      </c>
      <c r="BZ209" s="42">
        <f t="shared" si="494"/>
        <v>18.575991264000034</v>
      </c>
      <c r="CA209" s="42">
        <f t="shared" si="494"/>
        <v>18.575991264000034</v>
      </c>
      <c r="CB209" s="42">
        <f t="shared" si="494"/>
        <v>18.575991264000034</v>
      </c>
      <c r="CC209" s="40"/>
      <c r="CD209" s="40"/>
      <c r="CE209" s="40"/>
      <c r="CF209" s="40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</row>
    <row r="210" spans="1:114" s="2" customFormat="1" ht="15">
      <c r="A210" s="9" t="s">
        <v>227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2">
        <f>'High LF - portfolio costs'!BO$10*BN$21</f>
        <v>284.21266633920055</v>
      </c>
      <c r="BP210" s="42">
        <f t="shared" ref="BP210:CC210" si="495">IF(BO211&gt;0,BO211,0)</f>
        <v>265.2651552499205</v>
      </c>
      <c r="BQ210" s="42">
        <f t="shared" si="495"/>
        <v>246.31764416064047</v>
      </c>
      <c r="BR210" s="42">
        <f t="shared" si="495"/>
        <v>227.37013307136044</v>
      </c>
      <c r="BS210" s="42">
        <f t="shared" si="495"/>
        <v>208.42262198208041</v>
      </c>
      <c r="BT210" s="42">
        <f t="shared" si="495"/>
        <v>189.47511089280039</v>
      </c>
      <c r="BU210" s="42">
        <f t="shared" si="495"/>
        <v>170.52759980352036</v>
      </c>
      <c r="BV210" s="42">
        <f t="shared" si="495"/>
        <v>151.58008871424033</v>
      </c>
      <c r="BW210" s="42">
        <f t="shared" si="495"/>
        <v>132.63257762496031</v>
      </c>
      <c r="BX210" s="42">
        <f t="shared" si="495"/>
        <v>113.68506653568026</v>
      </c>
      <c r="BY210" s="42">
        <f t="shared" si="495"/>
        <v>94.737555446400222</v>
      </c>
      <c r="BZ210" s="42">
        <f t="shared" si="495"/>
        <v>75.790044357120181</v>
      </c>
      <c r="CA210" s="42">
        <f t="shared" si="495"/>
        <v>56.842533267840139</v>
      </c>
      <c r="CB210" s="42">
        <f t="shared" si="495"/>
        <v>37.895022178560097</v>
      </c>
      <c r="CC210" s="42">
        <f t="shared" si="495"/>
        <v>18.947511089280059</v>
      </c>
      <c r="CD210" s="40"/>
      <c r="CE210" s="40"/>
      <c r="CF210" s="40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</row>
    <row r="211" spans="1:114" s="2" customFormat="1" ht="15">
      <c r="A211" s="9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133"/>
      <c r="BO211" s="42">
        <f>+BO210-BO212</f>
        <v>265.2651552499205</v>
      </c>
      <c r="BP211" s="42">
        <f t="shared" ref="BP211:CC211" si="496">+BP210-BP212</f>
        <v>246.31764416064047</v>
      </c>
      <c r="BQ211" s="42">
        <f t="shared" si="496"/>
        <v>227.37013307136044</v>
      </c>
      <c r="BR211" s="42">
        <f t="shared" si="496"/>
        <v>208.42262198208041</v>
      </c>
      <c r="BS211" s="42">
        <f t="shared" si="496"/>
        <v>189.47511089280039</v>
      </c>
      <c r="BT211" s="42">
        <f t="shared" si="496"/>
        <v>170.52759980352036</v>
      </c>
      <c r="BU211" s="42">
        <f t="shared" si="496"/>
        <v>151.58008871424033</v>
      </c>
      <c r="BV211" s="42">
        <f t="shared" si="496"/>
        <v>132.63257762496031</v>
      </c>
      <c r="BW211" s="42">
        <f t="shared" si="496"/>
        <v>113.68506653568026</v>
      </c>
      <c r="BX211" s="42">
        <f t="shared" si="496"/>
        <v>94.737555446400222</v>
      </c>
      <c r="BY211" s="42">
        <f t="shared" si="496"/>
        <v>75.790044357120181</v>
      </c>
      <c r="BZ211" s="42">
        <f t="shared" si="496"/>
        <v>56.842533267840139</v>
      </c>
      <c r="CA211" s="42">
        <f t="shared" si="496"/>
        <v>37.895022178560097</v>
      </c>
      <c r="CB211" s="42">
        <f t="shared" si="496"/>
        <v>18.947511089280059</v>
      </c>
      <c r="CC211" s="42">
        <f t="shared" si="496"/>
        <v>0</v>
      </c>
      <c r="CD211" s="40"/>
      <c r="CE211" s="40"/>
      <c r="CF211" s="40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</row>
    <row r="212" spans="1:114" s="2" customFormat="1" ht="15">
      <c r="A212" s="9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2">
        <f>IF(BO210&gt;0.1,BO210/$B$8,0)</f>
        <v>18.947511089280038</v>
      </c>
      <c r="BP212" s="42">
        <f>IF(BP210&gt;0.1,BO212,0)</f>
        <v>18.947511089280038</v>
      </c>
      <c r="BQ212" s="42">
        <f t="shared" ref="BQ212:CC212" si="497">IF(BQ210&gt;0.1,BP212,0)</f>
        <v>18.947511089280038</v>
      </c>
      <c r="BR212" s="42">
        <f t="shared" si="497"/>
        <v>18.947511089280038</v>
      </c>
      <c r="BS212" s="42">
        <f t="shared" si="497"/>
        <v>18.947511089280038</v>
      </c>
      <c r="BT212" s="42">
        <f t="shared" si="497"/>
        <v>18.947511089280038</v>
      </c>
      <c r="BU212" s="42">
        <f t="shared" si="497"/>
        <v>18.947511089280038</v>
      </c>
      <c r="BV212" s="42">
        <f t="shared" si="497"/>
        <v>18.947511089280038</v>
      </c>
      <c r="BW212" s="42">
        <f t="shared" si="497"/>
        <v>18.947511089280038</v>
      </c>
      <c r="BX212" s="42">
        <f t="shared" si="497"/>
        <v>18.947511089280038</v>
      </c>
      <c r="BY212" s="42">
        <f t="shared" si="497"/>
        <v>18.947511089280038</v>
      </c>
      <c r="BZ212" s="42">
        <f t="shared" si="497"/>
        <v>18.947511089280038</v>
      </c>
      <c r="CA212" s="42">
        <f t="shared" si="497"/>
        <v>18.947511089280038</v>
      </c>
      <c r="CB212" s="42">
        <f t="shared" si="497"/>
        <v>18.947511089280038</v>
      </c>
      <c r="CC212" s="42">
        <f t="shared" si="497"/>
        <v>18.947511089280038</v>
      </c>
      <c r="CD212" s="40"/>
      <c r="CE212" s="40"/>
      <c r="CF212" s="40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</row>
    <row r="213" spans="1:114" s="2" customFormat="1" ht="15">
      <c r="A213" s="9" t="s">
        <v>228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2">
        <f>'High LF - portfolio costs'!BP$10*BO$21</f>
        <v>289.89691966598457</v>
      </c>
      <c r="BQ213" s="42">
        <f t="shared" ref="BQ213:CD213" si="498">IF(BP214&gt;0,BP214,0)</f>
        <v>270.57045835491891</v>
      </c>
      <c r="BR213" s="42">
        <f t="shared" si="498"/>
        <v>251.24399704385328</v>
      </c>
      <c r="BS213" s="42">
        <f t="shared" si="498"/>
        <v>231.91753573278766</v>
      </c>
      <c r="BT213" s="42">
        <f t="shared" si="498"/>
        <v>212.59107442172203</v>
      </c>
      <c r="BU213" s="42">
        <f t="shared" si="498"/>
        <v>193.2646131106564</v>
      </c>
      <c r="BV213" s="42">
        <f t="shared" si="498"/>
        <v>173.93815179959077</v>
      </c>
      <c r="BW213" s="42">
        <f t="shared" si="498"/>
        <v>154.61169048852514</v>
      </c>
      <c r="BX213" s="42">
        <f t="shared" si="498"/>
        <v>135.28522917745951</v>
      </c>
      <c r="BY213" s="42">
        <f t="shared" si="498"/>
        <v>115.95876786639387</v>
      </c>
      <c r="BZ213" s="42">
        <f t="shared" si="498"/>
        <v>96.632306555328228</v>
      </c>
      <c r="CA213" s="42">
        <f t="shared" si="498"/>
        <v>77.305845244262585</v>
      </c>
      <c r="CB213" s="42">
        <f t="shared" si="498"/>
        <v>57.979383933196942</v>
      </c>
      <c r="CC213" s="42">
        <f t="shared" si="498"/>
        <v>38.6529226221313</v>
      </c>
      <c r="CD213" s="42">
        <f t="shared" si="498"/>
        <v>19.32646131106566</v>
      </c>
      <c r="CE213" s="40"/>
      <c r="CF213" s="40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</row>
    <row r="214" spans="1:114" s="2" customFormat="1" ht="1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133"/>
      <c r="BP214" s="42">
        <f>+BP213-BP215</f>
        <v>270.57045835491891</v>
      </c>
      <c r="BQ214" s="42">
        <f t="shared" ref="BQ214:CD214" si="499">+BQ213-BQ215</f>
        <v>251.24399704385328</v>
      </c>
      <c r="BR214" s="42">
        <f t="shared" si="499"/>
        <v>231.91753573278766</v>
      </c>
      <c r="BS214" s="42">
        <f t="shared" si="499"/>
        <v>212.59107442172203</v>
      </c>
      <c r="BT214" s="42">
        <f t="shared" si="499"/>
        <v>193.2646131106564</v>
      </c>
      <c r="BU214" s="42">
        <f t="shared" si="499"/>
        <v>173.93815179959077</v>
      </c>
      <c r="BV214" s="42">
        <f t="shared" si="499"/>
        <v>154.61169048852514</v>
      </c>
      <c r="BW214" s="42">
        <f t="shared" si="499"/>
        <v>135.28522917745951</v>
      </c>
      <c r="BX214" s="42">
        <f t="shared" si="499"/>
        <v>115.95876786639387</v>
      </c>
      <c r="BY214" s="42">
        <f t="shared" si="499"/>
        <v>96.632306555328228</v>
      </c>
      <c r="BZ214" s="42">
        <f t="shared" si="499"/>
        <v>77.305845244262585</v>
      </c>
      <c r="CA214" s="42">
        <f t="shared" si="499"/>
        <v>57.979383933196942</v>
      </c>
      <c r="CB214" s="42">
        <f t="shared" si="499"/>
        <v>38.6529226221313</v>
      </c>
      <c r="CC214" s="42">
        <f t="shared" si="499"/>
        <v>19.32646131106566</v>
      </c>
      <c r="CD214" s="42">
        <f t="shared" si="499"/>
        <v>0</v>
      </c>
      <c r="CE214" s="40"/>
      <c r="CF214" s="40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</row>
    <row r="215" spans="1:114" s="2" customFormat="1" ht="15">
      <c r="A215" s="9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2">
        <f>IF(BP213&gt;0.1,BP213/$B$8,0)</f>
        <v>19.326461311065639</v>
      </c>
      <c r="BQ215" s="42">
        <f>IF(BQ213&gt;0.1,BP215,0)</f>
        <v>19.326461311065639</v>
      </c>
      <c r="BR215" s="42">
        <f t="shared" ref="BR215:CD215" si="500">IF(BR213&gt;0.1,BQ215,0)</f>
        <v>19.326461311065639</v>
      </c>
      <c r="BS215" s="42">
        <f t="shared" si="500"/>
        <v>19.326461311065639</v>
      </c>
      <c r="BT215" s="42">
        <f t="shared" si="500"/>
        <v>19.326461311065639</v>
      </c>
      <c r="BU215" s="42">
        <f t="shared" si="500"/>
        <v>19.326461311065639</v>
      </c>
      <c r="BV215" s="42">
        <f t="shared" si="500"/>
        <v>19.326461311065639</v>
      </c>
      <c r="BW215" s="42">
        <f t="shared" si="500"/>
        <v>19.326461311065639</v>
      </c>
      <c r="BX215" s="42">
        <f t="shared" si="500"/>
        <v>19.326461311065639</v>
      </c>
      <c r="BY215" s="42">
        <f t="shared" si="500"/>
        <v>19.326461311065639</v>
      </c>
      <c r="BZ215" s="42">
        <f t="shared" si="500"/>
        <v>19.326461311065639</v>
      </c>
      <c r="CA215" s="42">
        <f t="shared" si="500"/>
        <v>19.326461311065639</v>
      </c>
      <c r="CB215" s="42">
        <f t="shared" si="500"/>
        <v>19.326461311065639</v>
      </c>
      <c r="CC215" s="42">
        <f t="shared" si="500"/>
        <v>19.326461311065639</v>
      </c>
      <c r="CD215" s="42">
        <f t="shared" si="500"/>
        <v>19.326461311065639</v>
      </c>
      <c r="CE215" s="40"/>
      <c r="CF215" s="40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</row>
    <row r="216" spans="1:114" s="2" customFormat="1" ht="15">
      <c r="A216" s="9" t="s">
        <v>229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2">
        <f>'High LF - portfolio costs'!BQ$10*BP$21</f>
        <v>295.69485805930424</v>
      </c>
      <c r="BR216" s="42">
        <f t="shared" ref="BR216:CE216" si="501">IF(BQ217&gt;0,BQ217,0)</f>
        <v>275.9818675220173</v>
      </c>
      <c r="BS216" s="42">
        <f t="shared" si="501"/>
        <v>256.26887698473035</v>
      </c>
      <c r="BT216" s="42">
        <f t="shared" si="501"/>
        <v>236.55588644744341</v>
      </c>
      <c r="BU216" s="42">
        <f t="shared" si="501"/>
        <v>216.84289591015647</v>
      </c>
      <c r="BV216" s="42">
        <f t="shared" si="501"/>
        <v>197.12990537286953</v>
      </c>
      <c r="BW216" s="42">
        <f t="shared" si="501"/>
        <v>177.41691483558259</v>
      </c>
      <c r="BX216" s="42">
        <f t="shared" si="501"/>
        <v>157.70392429829565</v>
      </c>
      <c r="BY216" s="42">
        <f t="shared" si="501"/>
        <v>137.99093376100871</v>
      </c>
      <c r="BZ216" s="42">
        <f t="shared" si="501"/>
        <v>118.27794322372176</v>
      </c>
      <c r="CA216" s="42">
        <f t="shared" si="501"/>
        <v>98.564952686434822</v>
      </c>
      <c r="CB216" s="42">
        <f t="shared" si="501"/>
        <v>78.85196214914788</v>
      </c>
      <c r="CC216" s="42">
        <f t="shared" si="501"/>
        <v>59.138971611860931</v>
      </c>
      <c r="CD216" s="42">
        <f t="shared" si="501"/>
        <v>39.425981074573983</v>
      </c>
      <c r="CE216" s="42">
        <f t="shared" si="501"/>
        <v>19.712990537287034</v>
      </c>
      <c r="CF216" s="40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</row>
    <row r="217" spans="1:114" s="2" customFormat="1" ht="15">
      <c r="A217" s="9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133"/>
      <c r="BQ217" s="42">
        <f>+BQ216-BQ218</f>
        <v>275.9818675220173</v>
      </c>
      <c r="BR217" s="42">
        <f t="shared" ref="BR217:CE217" si="502">+BR216-BR218</f>
        <v>256.26887698473035</v>
      </c>
      <c r="BS217" s="42">
        <f t="shared" si="502"/>
        <v>236.55588644744341</v>
      </c>
      <c r="BT217" s="42">
        <f t="shared" si="502"/>
        <v>216.84289591015647</v>
      </c>
      <c r="BU217" s="42">
        <f t="shared" si="502"/>
        <v>197.12990537286953</v>
      </c>
      <c r="BV217" s="42">
        <f t="shared" si="502"/>
        <v>177.41691483558259</v>
      </c>
      <c r="BW217" s="42">
        <f t="shared" si="502"/>
        <v>157.70392429829565</v>
      </c>
      <c r="BX217" s="42">
        <f t="shared" si="502"/>
        <v>137.99093376100871</v>
      </c>
      <c r="BY217" s="42">
        <f t="shared" si="502"/>
        <v>118.27794322372176</v>
      </c>
      <c r="BZ217" s="42">
        <f t="shared" si="502"/>
        <v>98.564952686434822</v>
      </c>
      <c r="CA217" s="42">
        <f t="shared" si="502"/>
        <v>78.85196214914788</v>
      </c>
      <c r="CB217" s="42">
        <f t="shared" si="502"/>
        <v>59.138971611860931</v>
      </c>
      <c r="CC217" s="42">
        <f t="shared" si="502"/>
        <v>39.425981074573983</v>
      </c>
      <c r="CD217" s="42">
        <f t="shared" si="502"/>
        <v>19.712990537287034</v>
      </c>
      <c r="CE217" s="42">
        <f t="shared" si="502"/>
        <v>8.5265128291212022E-14</v>
      </c>
      <c r="CF217" s="40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</row>
    <row r="218" spans="1:114" s="2" customFormat="1" ht="15">
      <c r="A218" s="9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2">
        <f>IF(BQ216&gt;0.1,BQ216/$B$8,0)</f>
        <v>19.712990537286949</v>
      </c>
      <c r="BR218" s="42">
        <f>IF(BR216&gt;0.1,BQ218,0)</f>
        <v>19.712990537286949</v>
      </c>
      <c r="BS218" s="42">
        <f t="shared" ref="BS218:CE218" si="503">IF(BS216&gt;0.1,BR218,0)</f>
        <v>19.712990537286949</v>
      </c>
      <c r="BT218" s="42">
        <f t="shared" si="503"/>
        <v>19.712990537286949</v>
      </c>
      <c r="BU218" s="42">
        <f t="shared" si="503"/>
        <v>19.712990537286949</v>
      </c>
      <c r="BV218" s="42">
        <f t="shared" si="503"/>
        <v>19.712990537286949</v>
      </c>
      <c r="BW218" s="42">
        <f t="shared" si="503"/>
        <v>19.712990537286949</v>
      </c>
      <c r="BX218" s="42">
        <f t="shared" si="503"/>
        <v>19.712990537286949</v>
      </c>
      <c r="BY218" s="42">
        <f t="shared" si="503"/>
        <v>19.712990537286949</v>
      </c>
      <c r="BZ218" s="42">
        <f t="shared" si="503"/>
        <v>19.712990537286949</v>
      </c>
      <c r="CA218" s="42">
        <f t="shared" si="503"/>
        <v>19.712990537286949</v>
      </c>
      <c r="CB218" s="42">
        <f t="shared" si="503"/>
        <v>19.712990537286949</v>
      </c>
      <c r="CC218" s="42">
        <f t="shared" si="503"/>
        <v>19.712990537286949</v>
      </c>
      <c r="CD218" s="42">
        <f t="shared" si="503"/>
        <v>19.712990537286949</v>
      </c>
      <c r="CE218" s="42">
        <f t="shared" si="503"/>
        <v>19.712990537286949</v>
      </c>
      <c r="CF218" s="40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</row>
    <row r="219" spans="1:114" s="2" customFormat="1" ht="15">
      <c r="A219" s="9" t="s">
        <v>230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2">
        <f>'High LF - portfolio costs'!BR$10*BQ$21</f>
        <v>301.60875522049037</v>
      </c>
      <c r="BS219" s="42">
        <f t="shared" ref="BS219:CF219" si="504">IF(BR220&gt;0,BR220,0)</f>
        <v>281.5015048724577</v>
      </c>
      <c r="BT219" s="42">
        <f t="shared" si="504"/>
        <v>261.39425452442504</v>
      </c>
      <c r="BU219" s="42">
        <f t="shared" si="504"/>
        <v>241.28700417639234</v>
      </c>
      <c r="BV219" s="42">
        <f t="shared" si="504"/>
        <v>221.17975382835965</v>
      </c>
      <c r="BW219" s="42">
        <f t="shared" si="504"/>
        <v>201.07250348032696</v>
      </c>
      <c r="BX219" s="42">
        <f t="shared" si="504"/>
        <v>180.96525313229427</v>
      </c>
      <c r="BY219" s="42">
        <f t="shared" si="504"/>
        <v>160.85800278426157</v>
      </c>
      <c r="BZ219" s="42">
        <f t="shared" si="504"/>
        <v>140.75075243622888</v>
      </c>
      <c r="CA219" s="42">
        <f t="shared" si="504"/>
        <v>120.64350208819619</v>
      </c>
      <c r="CB219" s="42">
        <f t="shared" si="504"/>
        <v>100.53625174016349</v>
      </c>
      <c r="CC219" s="42">
        <f t="shared" si="504"/>
        <v>80.4290013921308</v>
      </c>
      <c r="CD219" s="42">
        <f t="shared" si="504"/>
        <v>60.321751044098107</v>
      </c>
      <c r="CE219" s="42">
        <f t="shared" si="504"/>
        <v>40.214500696065414</v>
      </c>
      <c r="CF219" s="42">
        <f t="shared" si="504"/>
        <v>20.107250348032725</v>
      </c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</row>
    <row r="220" spans="1:114" s="2" customFormat="1" ht="1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133"/>
      <c r="BR220" s="42">
        <f>+BR219-BR221</f>
        <v>281.5015048724577</v>
      </c>
      <c r="BS220" s="42">
        <f t="shared" ref="BS220:CF220" si="505">+BS219-BS221</f>
        <v>261.39425452442504</v>
      </c>
      <c r="BT220" s="42">
        <f t="shared" si="505"/>
        <v>241.28700417639234</v>
      </c>
      <c r="BU220" s="42">
        <f t="shared" si="505"/>
        <v>221.17975382835965</v>
      </c>
      <c r="BV220" s="42">
        <f t="shared" si="505"/>
        <v>201.07250348032696</v>
      </c>
      <c r="BW220" s="42">
        <f t="shared" si="505"/>
        <v>180.96525313229427</v>
      </c>
      <c r="BX220" s="42">
        <f t="shared" si="505"/>
        <v>160.85800278426157</v>
      </c>
      <c r="BY220" s="42">
        <f t="shared" si="505"/>
        <v>140.75075243622888</v>
      </c>
      <c r="BZ220" s="42">
        <f t="shared" si="505"/>
        <v>120.64350208819619</v>
      </c>
      <c r="CA220" s="42">
        <f t="shared" si="505"/>
        <v>100.53625174016349</v>
      </c>
      <c r="CB220" s="42">
        <f t="shared" si="505"/>
        <v>80.4290013921308</v>
      </c>
      <c r="CC220" s="42">
        <f t="shared" si="505"/>
        <v>60.321751044098107</v>
      </c>
      <c r="CD220" s="42">
        <f t="shared" si="505"/>
        <v>40.214500696065414</v>
      </c>
      <c r="CE220" s="42">
        <f t="shared" si="505"/>
        <v>20.107250348032725</v>
      </c>
      <c r="CF220" s="42">
        <f t="shared" si="505"/>
        <v>3.5527136788005009E-14</v>
      </c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</row>
    <row r="221" spans="1:114" s="2" customFormat="1" ht="15">
      <c r="A221" s="9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2">
        <f>IF(BR219&gt;0.1,BR219/$B$8,0)</f>
        <v>20.107250348032689</v>
      </c>
      <c r="BS221" s="42">
        <f>IF(BS219&gt;0.1,BR221,0)</f>
        <v>20.107250348032689</v>
      </c>
      <c r="BT221" s="42">
        <f t="shared" ref="BT221:CF221" si="506">IF(BT219&gt;0.1,BS221,0)</f>
        <v>20.107250348032689</v>
      </c>
      <c r="BU221" s="42">
        <f t="shared" si="506"/>
        <v>20.107250348032689</v>
      </c>
      <c r="BV221" s="42">
        <f t="shared" si="506"/>
        <v>20.107250348032689</v>
      </c>
      <c r="BW221" s="42">
        <f t="shared" si="506"/>
        <v>20.107250348032689</v>
      </c>
      <c r="BX221" s="42">
        <f t="shared" si="506"/>
        <v>20.107250348032689</v>
      </c>
      <c r="BY221" s="42">
        <f t="shared" si="506"/>
        <v>20.107250348032689</v>
      </c>
      <c r="BZ221" s="42">
        <f t="shared" si="506"/>
        <v>20.107250348032689</v>
      </c>
      <c r="CA221" s="42">
        <f t="shared" si="506"/>
        <v>20.107250348032689</v>
      </c>
      <c r="CB221" s="42">
        <f t="shared" si="506"/>
        <v>20.107250348032689</v>
      </c>
      <c r="CC221" s="42">
        <f t="shared" si="506"/>
        <v>20.107250348032689</v>
      </c>
      <c r="CD221" s="42">
        <f t="shared" si="506"/>
        <v>20.107250348032689</v>
      </c>
      <c r="CE221" s="42">
        <f t="shared" si="506"/>
        <v>20.107250348032689</v>
      </c>
      <c r="CF221" s="42">
        <f t="shared" si="506"/>
        <v>20.107250348032689</v>
      </c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</row>
    <row r="222" spans="1:114" s="2" customFormat="1" ht="15">
      <c r="A222" s="9" t="s">
        <v>231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2">
        <f>'High LF - portfolio costs'!BS$10*BR$21</f>
        <v>307.64093032490013</v>
      </c>
      <c r="BT222" s="42">
        <f t="shared" ref="BT222:CG222" si="507">IF(BS223&gt;0,BS223,0)</f>
        <v>287.1315349699068</v>
      </c>
      <c r="BU222" s="42">
        <f t="shared" si="507"/>
        <v>266.62213961491346</v>
      </c>
      <c r="BV222" s="42">
        <f t="shared" si="507"/>
        <v>246.11274425992013</v>
      </c>
      <c r="BW222" s="42">
        <f t="shared" si="507"/>
        <v>225.6033489049268</v>
      </c>
      <c r="BX222" s="42">
        <f t="shared" si="507"/>
        <v>205.09395354993347</v>
      </c>
      <c r="BY222" s="42">
        <f t="shared" si="507"/>
        <v>184.58455819494014</v>
      </c>
      <c r="BZ222" s="42">
        <f t="shared" si="507"/>
        <v>164.07516283994681</v>
      </c>
      <c r="CA222" s="42">
        <f t="shared" si="507"/>
        <v>143.56576748495348</v>
      </c>
      <c r="CB222" s="42">
        <f t="shared" si="507"/>
        <v>123.05637212996014</v>
      </c>
      <c r="CC222" s="42">
        <f t="shared" si="507"/>
        <v>102.54697677496679</v>
      </c>
      <c r="CD222" s="42">
        <f t="shared" si="507"/>
        <v>82.037581419973449</v>
      </c>
      <c r="CE222" s="42">
        <f t="shared" si="507"/>
        <v>61.528186064980105</v>
      </c>
      <c r="CF222" s="42">
        <f t="shared" si="507"/>
        <v>41.01879070998676</v>
      </c>
      <c r="CG222" s="42">
        <f t="shared" si="507"/>
        <v>20.509395354993419</v>
      </c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</row>
    <row r="223" spans="1:114" s="2" customFormat="1" ht="15">
      <c r="A223" s="9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133"/>
      <c r="BS223" s="42">
        <f>+BS222-BS224</f>
        <v>287.1315349699068</v>
      </c>
      <c r="BT223" s="42">
        <f t="shared" ref="BT223:CG223" si="508">+BT222-BT224</f>
        <v>266.62213961491346</v>
      </c>
      <c r="BU223" s="42">
        <f t="shared" si="508"/>
        <v>246.11274425992013</v>
      </c>
      <c r="BV223" s="42">
        <f t="shared" si="508"/>
        <v>225.6033489049268</v>
      </c>
      <c r="BW223" s="42">
        <f t="shared" si="508"/>
        <v>205.09395354993347</v>
      </c>
      <c r="BX223" s="42">
        <f t="shared" si="508"/>
        <v>184.58455819494014</v>
      </c>
      <c r="BY223" s="42">
        <f t="shared" si="508"/>
        <v>164.07516283994681</v>
      </c>
      <c r="BZ223" s="42">
        <f t="shared" si="508"/>
        <v>143.56576748495348</v>
      </c>
      <c r="CA223" s="42">
        <f t="shared" si="508"/>
        <v>123.05637212996014</v>
      </c>
      <c r="CB223" s="42">
        <f t="shared" si="508"/>
        <v>102.54697677496679</v>
      </c>
      <c r="CC223" s="42">
        <f t="shared" si="508"/>
        <v>82.037581419973449</v>
      </c>
      <c r="CD223" s="42">
        <f t="shared" si="508"/>
        <v>61.528186064980105</v>
      </c>
      <c r="CE223" s="42">
        <f t="shared" si="508"/>
        <v>41.01879070998676</v>
      </c>
      <c r="CF223" s="42">
        <f t="shared" si="508"/>
        <v>20.509395354993419</v>
      </c>
      <c r="CG223" s="42">
        <f t="shared" si="508"/>
        <v>7.815970093361102E-14</v>
      </c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</row>
    <row r="224" spans="1:114" s="2" customFormat="1" ht="15">
      <c r="A224" s="9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2">
        <f>IF(BS222&gt;0.1,BS222/$B$8,0)</f>
        <v>20.509395354993341</v>
      </c>
      <c r="BT224" s="42">
        <f>IF(BT222&gt;0.1,BS224,0)</f>
        <v>20.509395354993341</v>
      </c>
      <c r="BU224" s="42">
        <f t="shared" ref="BU224:CG224" si="509">IF(BU222&gt;0.1,BT224,0)</f>
        <v>20.509395354993341</v>
      </c>
      <c r="BV224" s="42">
        <f t="shared" si="509"/>
        <v>20.509395354993341</v>
      </c>
      <c r="BW224" s="42">
        <f t="shared" si="509"/>
        <v>20.509395354993341</v>
      </c>
      <c r="BX224" s="42">
        <f t="shared" si="509"/>
        <v>20.509395354993341</v>
      </c>
      <c r="BY224" s="42">
        <f t="shared" si="509"/>
        <v>20.509395354993341</v>
      </c>
      <c r="BZ224" s="42">
        <f t="shared" si="509"/>
        <v>20.509395354993341</v>
      </c>
      <c r="CA224" s="42">
        <f t="shared" si="509"/>
        <v>20.509395354993341</v>
      </c>
      <c r="CB224" s="42">
        <f t="shared" si="509"/>
        <v>20.509395354993341</v>
      </c>
      <c r="CC224" s="42">
        <f t="shared" si="509"/>
        <v>20.509395354993341</v>
      </c>
      <c r="CD224" s="42">
        <f t="shared" si="509"/>
        <v>20.509395354993341</v>
      </c>
      <c r="CE224" s="42">
        <f t="shared" si="509"/>
        <v>20.509395354993341</v>
      </c>
      <c r="CF224" s="42">
        <f t="shared" si="509"/>
        <v>20.509395354993341</v>
      </c>
      <c r="CG224" s="42">
        <f t="shared" si="509"/>
        <v>20.509395354993341</v>
      </c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</row>
    <row r="225" spans="1:114" s="2" customFormat="1" ht="15">
      <c r="A225" s="9" t="s">
        <v>232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2">
        <f>'High LF - portfolio costs'!BT$10*BS$21</f>
        <v>313.79374893139817</v>
      </c>
      <c r="BU225" s="42">
        <f t="shared" ref="BU225:CH225" si="510">IF(BT226&gt;0,BT226,0)</f>
        <v>292.87416566930494</v>
      </c>
      <c r="BV225" s="42">
        <f t="shared" si="510"/>
        <v>271.95458240721172</v>
      </c>
      <c r="BW225" s="42">
        <f t="shared" si="510"/>
        <v>251.03499914511849</v>
      </c>
      <c r="BX225" s="42">
        <f t="shared" si="510"/>
        <v>230.11541588302526</v>
      </c>
      <c r="BY225" s="42">
        <f t="shared" si="510"/>
        <v>209.19583262093204</v>
      </c>
      <c r="BZ225" s="42">
        <f t="shared" si="510"/>
        <v>188.27624935883881</v>
      </c>
      <c r="CA225" s="42">
        <f t="shared" si="510"/>
        <v>167.35666609674558</v>
      </c>
      <c r="CB225" s="42">
        <f t="shared" si="510"/>
        <v>146.43708283465236</v>
      </c>
      <c r="CC225" s="42">
        <f t="shared" si="510"/>
        <v>125.51749957255915</v>
      </c>
      <c r="CD225" s="42">
        <f t="shared" si="510"/>
        <v>104.59791631046593</v>
      </c>
      <c r="CE225" s="42">
        <f t="shared" si="510"/>
        <v>83.678333048372721</v>
      </c>
      <c r="CF225" s="42">
        <f t="shared" si="510"/>
        <v>62.758749786279509</v>
      </c>
      <c r="CG225" s="42">
        <f t="shared" si="510"/>
        <v>41.839166524186297</v>
      </c>
      <c r="CH225" s="42">
        <f t="shared" si="510"/>
        <v>20.919583262093084</v>
      </c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</row>
    <row r="226" spans="1:114" s="2" customFormat="1" ht="1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133"/>
      <c r="BT226" s="42">
        <f>+BT225-BT227</f>
        <v>292.87416566930494</v>
      </c>
      <c r="BU226" s="42">
        <f t="shared" ref="BU226:CH226" si="511">+BU225-BU227</f>
        <v>271.95458240721172</v>
      </c>
      <c r="BV226" s="42">
        <f t="shared" si="511"/>
        <v>251.03499914511849</v>
      </c>
      <c r="BW226" s="42">
        <f t="shared" si="511"/>
        <v>230.11541588302526</v>
      </c>
      <c r="BX226" s="42">
        <f t="shared" si="511"/>
        <v>209.19583262093204</v>
      </c>
      <c r="BY226" s="42">
        <f t="shared" si="511"/>
        <v>188.27624935883881</v>
      </c>
      <c r="BZ226" s="42">
        <f t="shared" si="511"/>
        <v>167.35666609674558</v>
      </c>
      <c r="CA226" s="42">
        <f t="shared" si="511"/>
        <v>146.43708283465236</v>
      </c>
      <c r="CB226" s="42">
        <f t="shared" si="511"/>
        <v>125.51749957255915</v>
      </c>
      <c r="CC226" s="42">
        <f t="shared" si="511"/>
        <v>104.59791631046593</v>
      </c>
      <c r="CD226" s="42">
        <f t="shared" si="511"/>
        <v>83.678333048372721</v>
      </c>
      <c r="CE226" s="42">
        <f t="shared" si="511"/>
        <v>62.758749786279509</v>
      </c>
      <c r="CF226" s="42">
        <f t="shared" si="511"/>
        <v>41.839166524186297</v>
      </c>
      <c r="CG226" s="42">
        <f t="shared" si="511"/>
        <v>20.919583262093084</v>
      </c>
      <c r="CH226" s="42">
        <f t="shared" si="511"/>
        <v>-1.2789769243681803E-13</v>
      </c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</row>
    <row r="227" spans="1:114" s="2" customFormat="1" ht="15">
      <c r="A227" s="9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2">
        <f>IF(BT225&gt;0.1,BT225/$B$8,0)</f>
        <v>20.919583262093212</v>
      </c>
      <c r="BU227" s="42">
        <f>IF(BU225&gt;0.1,BT227,0)</f>
        <v>20.919583262093212</v>
      </c>
      <c r="BV227" s="42">
        <f t="shared" ref="BV227:CH227" si="512">IF(BV225&gt;0.1,BU227,0)</f>
        <v>20.919583262093212</v>
      </c>
      <c r="BW227" s="42">
        <f t="shared" si="512"/>
        <v>20.919583262093212</v>
      </c>
      <c r="BX227" s="42">
        <f t="shared" si="512"/>
        <v>20.919583262093212</v>
      </c>
      <c r="BY227" s="42">
        <f t="shared" si="512"/>
        <v>20.919583262093212</v>
      </c>
      <c r="BZ227" s="42">
        <f t="shared" si="512"/>
        <v>20.919583262093212</v>
      </c>
      <c r="CA227" s="42">
        <f t="shared" si="512"/>
        <v>20.919583262093212</v>
      </c>
      <c r="CB227" s="42">
        <f t="shared" si="512"/>
        <v>20.919583262093212</v>
      </c>
      <c r="CC227" s="42">
        <f t="shared" si="512"/>
        <v>20.919583262093212</v>
      </c>
      <c r="CD227" s="42">
        <f t="shared" si="512"/>
        <v>20.919583262093212</v>
      </c>
      <c r="CE227" s="42">
        <f t="shared" si="512"/>
        <v>20.919583262093212</v>
      </c>
      <c r="CF227" s="42">
        <f t="shared" si="512"/>
        <v>20.919583262093212</v>
      </c>
      <c r="CG227" s="42">
        <f t="shared" si="512"/>
        <v>20.919583262093212</v>
      </c>
      <c r="CH227" s="42">
        <f t="shared" si="512"/>
        <v>20.919583262093212</v>
      </c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</row>
    <row r="228" spans="1:114" s="2" customFormat="1" ht="15">
      <c r="A228" s="9" t="s">
        <v>233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2">
        <f>'High LF - portfolio costs'!BU$10*BT$21</f>
        <v>320.06962391002605</v>
      </c>
      <c r="BV228" s="42">
        <f t="shared" ref="BV228:CI228" si="513">IF(BU229&gt;0,BU229,0)</f>
        <v>298.73164898269096</v>
      </c>
      <c r="BW228" s="42">
        <f t="shared" si="513"/>
        <v>277.39367405535586</v>
      </c>
      <c r="BX228" s="42">
        <f t="shared" si="513"/>
        <v>256.05569912802076</v>
      </c>
      <c r="BY228" s="42">
        <f t="shared" si="513"/>
        <v>234.71772420068569</v>
      </c>
      <c r="BZ228" s="42">
        <f t="shared" si="513"/>
        <v>213.37974927335063</v>
      </c>
      <c r="CA228" s="42">
        <f t="shared" si="513"/>
        <v>192.04177434601556</v>
      </c>
      <c r="CB228" s="42">
        <f t="shared" si="513"/>
        <v>170.70379941868049</v>
      </c>
      <c r="CC228" s="42">
        <f t="shared" si="513"/>
        <v>149.36582449134542</v>
      </c>
      <c r="CD228" s="42">
        <f t="shared" si="513"/>
        <v>128.02784956401035</v>
      </c>
      <c r="CE228" s="42">
        <f t="shared" si="513"/>
        <v>106.68987463667528</v>
      </c>
      <c r="CF228" s="42">
        <f t="shared" si="513"/>
        <v>85.351899709340216</v>
      </c>
      <c r="CG228" s="42">
        <f t="shared" si="513"/>
        <v>64.013924782005148</v>
      </c>
      <c r="CH228" s="42">
        <f t="shared" si="513"/>
        <v>42.67594985467008</v>
      </c>
      <c r="CI228" s="42">
        <f t="shared" si="513"/>
        <v>21.337974927335008</v>
      </c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</row>
    <row r="229" spans="1:114" s="2" customFormat="1" ht="15">
      <c r="A229" s="9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133"/>
      <c r="BU229" s="42">
        <f>+BU228-BU230</f>
        <v>298.73164898269096</v>
      </c>
      <c r="BV229" s="42">
        <f t="shared" ref="BV229:CI229" si="514">+BV228-BV230</f>
        <v>277.39367405535586</v>
      </c>
      <c r="BW229" s="42">
        <f t="shared" si="514"/>
        <v>256.05569912802076</v>
      </c>
      <c r="BX229" s="42">
        <f t="shared" si="514"/>
        <v>234.71772420068569</v>
      </c>
      <c r="BY229" s="42">
        <f t="shared" si="514"/>
        <v>213.37974927335063</v>
      </c>
      <c r="BZ229" s="42">
        <f t="shared" si="514"/>
        <v>192.04177434601556</v>
      </c>
      <c r="CA229" s="42">
        <f t="shared" si="514"/>
        <v>170.70379941868049</v>
      </c>
      <c r="CB229" s="42">
        <f t="shared" si="514"/>
        <v>149.36582449134542</v>
      </c>
      <c r="CC229" s="42">
        <f t="shared" si="514"/>
        <v>128.02784956401035</v>
      </c>
      <c r="CD229" s="42">
        <f t="shared" si="514"/>
        <v>106.68987463667528</v>
      </c>
      <c r="CE229" s="42">
        <f t="shared" si="514"/>
        <v>85.351899709340216</v>
      </c>
      <c r="CF229" s="42">
        <f t="shared" si="514"/>
        <v>64.013924782005148</v>
      </c>
      <c r="CG229" s="42">
        <f t="shared" si="514"/>
        <v>42.67594985467008</v>
      </c>
      <c r="CH229" s="42">
        <f t="shared" si="514"/>
        <v>21.337974927335008</v>
      </c>
      <c r="CI229" s="42">
        <f t="shared" si="514"/>
        <v>-6.3948846218409017E-14</v>
      </c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</row>
    <row r="230" spans="1:114" s="2" customFormat="1" ht="15">
      <c r="A230" s="9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2">
        <f>IF(BU228&gt;0.1,BU228/$B$8,0)</f>
        <v>21.337974927335072</v>
      </c>
      <c r="BV230" s="42">
        <f>IF(BV228&gt;0.1,BU230,0)</f>
        <v>21.337974927335072</v>
      </c>
      <c r="BW230" s="42">
        <f t="shared" ref="BW230:CI230" si="515">IF(BW228&gt;0.1,BV230,0)</f>
        <v>21.337974927335072</v>
      </c>
      <c r="BX230" s="42">
        <f t="shared" si="515"/>
        <v>21.337974927335072</v>
      </c>
      <c r="BY230" s="42">
        <f t="shared" si="515"/>
        <v>21.337974927335072</v>
      </c>
      <c r="BZ230" s="42">
        <f t="shared" si="515"/>
        <v>21.337974927335072</v>
      </c>
      <c r="CA230" s="42">
        <f t="shared" si="515"/>
        <v>21.337974927335072</v>
      </c>
      <c r="CB230" s="42">
        <f t="shared" si="515"/>
        <v>21.337974927335072</v>
      </c>
      <c r="CC230" s="42">
        <f t="shared" si="515"/>
        <v>21.337974927335072</v>
      </c>
      <c r="CD230" s="42">
        <f t="shared" si="515"/>
        <v>21.337974927335072</v>
      </c>
      <c r="CE230" s="42">
        <f t="shared" si="515"/>
        <v>21.337974927335072</v>
      </c>
      <c r="CF230" s="42">
        <f t="shared" si="515"/>
        <v>21.337974927335072</v>
      </c>
      <c r="CG230" s="42">
        <f t="shared" si="515"/>
        <v>21.337974927335072</v>
      </c>
      <c r="CH230" s="42">
        <f t="shared" si="515"/>
        <v>21.337974927335072</v>
      </c>
      <c r="CI230" s="42">
        <f t="shared" si="515"/>
        <v>21.337974927335072</v>
      </c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</row>
    <row r="231" spans="1:114" s="2" customFormat="1" ht="15">
      <c r="A231" s="9" t="s">
        <v>234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2">
        <f>'High LF - portfolio costs'!BV$10*BU$21</f>
        <v>326.47101638822664</v>
      </c>
      <c r="BW231" s="42">
        <f t="shared" ref="BW231:CJ231" si="516">IF(BV232&gt;0,BV232,0)</f>
        <v>304.70628196234486</v>
      </c>
      <c r="BX231" s="42">
        <f t="shared" si="516"/>
        <v>282.94154753646308</v>
      </c>
      <c r="BY231" s="42">
        <f t="shared" si="516"/>
        <v>261.17681311058129</v>
      </c>
      <c r="BZ231" s="42">
        <f t="shared" si="516"/>
        <v>239.41207868469951</v>
      </c>
      <c r="CA231" s="42">
        <f t="shared" si="516"/>
        <v>217.64734425881772</v>
      </c>
      <c r="CB231" s="42">
        <f t="shared" si="516"/>
        <v>195.88260983293594</v>
      </c>
      <c r="CC231" s="42">
        <f t="shared" si="516"/>
        <v>174.11787540705416</v>
      </c>
      <c r="CD231" s="42">
        <f t="shared" si="516"/>
        <v>152.35314098117237</v>
      </c>
      <c r="CE231" s="42">
        <f t="shared" si="516"/>
        <v>130.58840655529059</v>
      </c>
      <c r="CF231" s="42">
        <f t="shared" si="516"/>
        <v>108.82367212940881</v>
      </c>
      <c r="CG231" s="42">
        <f t="shared" si="516"/>
        <v>87.058937703527022</v>
      </c>
      <c r="CH231" s="42">
        <f t="shared" si="516"/>
        <v>65.294203277645238</v>
      </c>
      <c r="CI231" s="42">
        <f t="shared" si="516"/>
        <v>43.529468851763461</v>
      </c>
      <c r="CJ231" s="42">
        <f t="shared" si="516"/>
        <v>21.764734425881684</v>
      </c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</row>
    <row r="232" spans="1:114" s="2" customFormat="1" ht="1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133"/>
      <c r="BV232" s="42">
        <f>+BV231-BV233</f>
        <v>304.70628196234486</v>
      </c>
      <c r="BW232" s="42">
        <f t="shared" ref="BW232:CJ232" si="517">+BW231-BW233</f>
        <v>282.94154753646308</v>
      </c>
      <c r="BX232" s="42">
        <f t="shared" si="517"/>
        <v>261.17681311058129</v>
      </c>
      <c r="BY232" s="42">
        <f t="shared" si="517"/>
        <v>239.41207868469951</v>
      </c>
      <c r="BZ232" s="42">
        <f t="shared" si="517"/>
        <v>217.64734425881772</v>
      </c>
      <c r="CA232" s="42">
        <f t="shared" si="517"/>
        <v>195.88260983293594</v>
      </c>
      <c r="CB232" s="42">
        <f t="shared" si="517"/>
        <v>174.11787540705416</v>
      </c>
      <c r="CC232" s="42">
        <f t="shared" si="517"/>
        <v>152.35314098117237</v>
      </c>
      <c r="CD232" s="42">
        <f t="shared" si="517"/>
        <v>130.58840655529059</v>
      </c>
      <c r="CE232" s="42">
        <f t="shared" si="517"/>
        <v>108.82367212940881</v>
      </c>
      <c r="CF232" s="42">
        <f t="shared" si="517"/>
        <v>87.058937703527022</v>
      </c>
      <c r="CG232" s="42">
        <f t="shared" si="517"/>
        <v>65.294203277645238</v>
      </c>
      <c r="CH232" s="42">
        <f t="shared" si="517"/>
        <v>43.529468851763461</v>
      </c>
      <c r="CI232" s="42">
        <f t="shared" si="517"/>
        <v>21.764734425881684</v>
      </c>
      <c r="CJ232" s="42">
        <f t="shared" si="517"/>
        <v>-9.2370555648813024E-14</v>
      </c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</row>
    <row r="233" spans="1:114" s="2" customFormat="1" ht="15">
      <c r="A233" s="9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2">
        <f>IF(BV231&gt;0.1,BV231/$B$8,0)</f>
        <v>21.764734425881777</v>
      </c>
      <c r="BW233" s="42">
        <f>IF(BW231&gt;0.1,BV233,0)</f>
        <v>21.764734425881777</v>
      </c>
      <c r="BX233" s="42">
        <f t="shared" ref="BX233:CJ233" si="518">IF(BX231&gt;0.1,BW233,0)</f>
        <v>21.764734425881777</v>
      </c>
      <c r="BY233" s="42">
        <f t="shared" si="518"/>
        <v>21.764734425881777</v>
      </c>
      <c r="BZ233" s="42">
        <f t="shared" si="518"/>
        <v>21.764734425881777</v>
      </c>
      <c r="CA233" s="42">
        <f t="shared" si="518"/>
        <v>21.764734425881777</v>
      </c>
      <c r="CB233" s="42">
        <f t="shared" si="518"/>
        <v>21.764734425881777</v>
      </c>
      <c r="CC233" s="42">
        <f t="shared" si="518"/>
        <v>21.764734425881777</v>
      </c>
      <c r="CD233" s="42">
        <f t="shared" si="518"/>
        <v>21.764734425881777</v>
      </c>
      <c r="CE233" s="42">
        <f t="shared" si="518"/>
        <v>21.764734425881777</v>
      </c>
      <c r="CF233" s="42">
        <f t="shared" si="518"/>
        <v>21.764734425881777</v>
      </c>
      <c r="CG233" s="42">
        <f t="shared" si="518"/>
        <v>21.764734425881777</v>
      </c>
      <c r="CH233" s="42">
        <f t="shared" si="518"/>
        <v>21.764734425881777</v>
      </c>
      <c r="CI233" s="42">
        <f t="shared" si="518"/>
        <v>21.764734425881777</v>
      </c>
      <c r="CJ233" s="42">
        <f t="shared" si="518"/>
        <v>21.764734425881777</v>
      </c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</row>
    <row r="234" spans="1:114" s="2" customFormat="1" ht="15">
      <c r="A234" s="9" t="s">
        <v>235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2">
        <f>'High LF - portfolio costs'!BW$10*BV$21</f>
        <v>333.00043671599121</v>
      </c>
      <c r="BX234" s="42">
        <f t="shared" ref="BX234:CK234" si="519">IF(BW235&gt;0,BW235,0)</f>
        <v>310.80040760159181</v>
      </c>
      <c r="BY234" s="42">
        <f t="shared" si="519"/>
        <v>288.60037848719242</v>
      </c>
      <c r="BZ234" s="42">
        <f t="shared" si="519"/>
        <v>266.40034937279302</v>
      </c>
      <c r="CA234" s="42">
        <f t="shared" si="519"/>
        <v>244.20032025839362</v>
      </c>
      <c r="CB234" s="42">
        <f t="shared" si="519"/>
        <v>222.00029114399422</v>
      </c>
      <c r="CC234" s="42">
        <f t="shared" si="519"/>
        <v>199.80026202959482</v>
      </c>
      <c r="CD234" s="42">
        <f t="shared" si="519"/>
        <v>177.60023291519542</v>
      </c>
      <c r="CE234" s="42">
        <f t="shared" si="519"/>
        <v>155.40020380079602</v>
      </c>
      <c r="CF234" s="42">
        <f t="shared" si="519"/>
        <v>133.20017468639662</v>
      </c>
      <c r="CG234" s="42">
        <f t="shared" si="519"/>
        <v>111.00014557199721</v>
      </c>
      <c r="CH234" s="42">
        <f t="shared" si="519"/>
        <v>88.800116457597795</v>
      </c>
      <c r="CI234" s="42">
        <f t="shared" si="519"/>
        <v>66.600087343198382</v>
      </c>
      <c r="CJ234" s="42">
        <f t="shared" si="519"/>
        <v>44.400058228798969</v>
      </c>
      <c r="CK234" s="42">
        <f t="shared" si="519"/>
        <v>22.200029114399555</v>
      </c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</row>
    <row r="235" spans="1:114" s="2" customFormat="1" ht="15">
      <c r="A235" s="9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133"/>
      <c r="BW235" s="42">
        <f>+BW234-BW236</f>
        <v>310.80040760159181</v>
      </c>
      <c r="BX235" s="42">
        <f t="shared" ref="BX235:CK235" si="520">+BX234-BX236</f>
        <v>288.60037848719242</v>
      </c>
      <c r="BY235" s="42">
        <f t="shared" si="520"/>
        <v>266.40034937279302</v>
      </c>
      <c r="BZ235" s="42">
        <f t="shared" si="520"/>
        <v>244.20032025839362</v>
      </c>
      <c r="CA235" s="42">
        <f t="shared" si="520"/>
        <v>222.00029114399422</v>
      </c>
      <c r="CB235" s="42">
        <f t="shared" si="520"/>
        <v>199.80026202959482</v>
      </c>
      <c r="CC235" s="42">
        <f t="shared" si="520"/>
        <v>177.60023291519542</v>
      </c>
      <c r="CD235" s="42">
        <f t="shared" si="520"/>
        <v>155.40020380079602</v>
      </c>
      <c r="CE235" s="42">
        <f t="shared" si="520"/>
        <v>133.20017468639662</v>
      </c>
      <c r="CF235" s="42">
        <f t="shared" si="520"/>
        <v>111.00014557199721</v>
      </c>
      <c r="CG235" s="42">
        <f t="shared" si="520"/>
        <v>88.800116457597795</v>
      </c>
      <c r="CH235" s="42">
        <f t="shared" si="520"/>
        <v>66.600087343198382</v>
      </c>
      <c r="CI235" s="42">
        <f t="shared" si="520"/>
        <v>44.400058228798969</v>
      </c>
      <c r="CJ235" s="42">
        <f t="shared" si="520"/>
        <v>22.200029114399555</v>
      </c>
      <c r="CK235" s="42">
        <f t="shared" si="520"/>
        <v>1.4210854715202004E-13</v>
      </c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</row>
    <row r="236" spans="1:114" s="2" customFormat="1" ht="15">
      <c r="A236" s="9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2">
        <f>IF(BW234&gt;0.1,BW234/$B$8,0)</f>
        <v>22.200029114399413</v>
      </c>
      <c r="BX236" s="42">
        <f>IF(BX234&gt;0.1,BW236,0)</f>
        <v>22.200029114399413</v>
      </c>
      <c r="BY236" s="42">
        <f t="shared" ref="BY236:CK236" si="521">IF(BY234&gt;0.1,BX236,0)</f>
        <v>22.200029114399413</v>
      </c>
      <c r="BZ236" s="42">
        <f t="shared" si="521"/>
        <v>22.200029114399413</v>
      </c>
      <c r="CA236" s="42">
        <f t="shared" si="521"/>
        <v>22.200029114399413</v>
      </c>
      <c r="CB236" s="42">
        <f t="shared" si="521"/>
        <v>22.200029114399413</v>
      </c>
      <c r="CC236" s="42">
        <f t="shared" si="521"/>
        <v>22.200029114399413</v>
      </c>
      <c r="CD236" s="42">
        <f t="shared" si="521"/>
        <v>22.200029114399413</v>
      </c>
      <c r="CE236" s="42">
        <f t="shared" si="521"/>
        <v>22.200029114399413</v>
      </c>
      <c r="CF236" s="42">
        <f t="shared" si="521"/>
        <v>22.200029114399413</v>
      </c>
      <c r="CG236" s="42">
        <f t="shared" si="521"/>
        <v>22.200029114399413</v>
      </c>
      <c r="CH236" s="42">
        <f t="shared" si="521"/>
        <v>22.200029114399413</v>
      </c>
      <c r="CI236" s="42">
        <f t="shared" si="521"/>
        <v>22.200029114399413</v>
      </c>
      <c r="CJ236" s="42">
        <f t="shared" si="521"/>
        <v>22.200029114399413</v>
      </c>
      <c r="CK236" s="42">
        <f t="shared" si="521"/>
        <v>22.200029114399413</v>
      </c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</row>
    <row r="237" spans="1:114" s="2" customFormat="1" ht="15">
      <c r="A237" s="9" t="s">
        <v>236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2">
        <f>'High LF - portfolio costs'!BX$10*BW$21</f>
        <v>339.66044545031099</v>
      </c>
      <c r="BY237" s="42">
        <f t="shared" ref="BY237:CL237" si="522">IF(BX238&gt;0,BX238,0)</f>
        <v>317.01641575362356</v>
      </c>
      <c r="BZ237" s="42">
        <f t="shared" si="522"/>
        <v>294.37238605693614</v>
      </c>
      <c r="CA237" s="42">
        <f t="shared" si="522"/>
        <v>271.72835636024871</v>
      </c>
      <c r="CB237" s="42">
        <f t="shared" si="522"/>
        <v>249.08432666356131</v>
      </c>
      <c r="CC237" s="42">
        <f t="shared" si="522"/>
        <v>226.44029696687392</v>
      </c>
      <c r="CD237" s="42">
        <f t="shared" si="522"/>
        <v>203.79626727018652</v>
      </c>
      <c r="CE237" s="42">
        <f t="shared" si="522"/>
        <v>181.15223757349912</v>
      </c>
      <c r="CF237" s="42">
        <f t="shared" si="522"/>
        <v>158.50820787681172</v>
      </c>
      <c r="CG237" s="42">
        <f t="shared" si="522"/>
        <v>135.86417818012433</v>
      </c>
      <c r="CH237" s="42">
        <f t="shared" si="522"/>
        <v>113.22014848343693</v>
      </c>
      <c r="CI237" s="42">
        <f t="shared" si="522"/>
        <v>90.576118786749532</v>
      </c>
      <c r="CJ237" s="42">
        <f t="shared" si="522"/>
        <v>67.932089090062135</v>
      </c>
      <c r="CK237" s="42">
        <f t="shared" si="522"/>
        <v>45.288059393374738</v>
      </c>
      <c r="CL237" s="42">
        <f t="shared" si="522"/>
        <v>22.644029696687337</v>
      </c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</row>
    <row r="238" spans="1:114" s="2" customFormat="1" ht="1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133"/>
      <c r="BX238" s="42">
        <f>+BX237-BX239</f>
        <v>317.01641575362356</v>
      </c>
      <c r="BY238" s="42">
        <f t="shared" ref="BY238:CL238" si="523">+BY237-BY239</f>
        <v>294.37238605693614</v>
      </c>
      <c r="BZ238" s="42">
        <f t="shared" si="523"/>
        <v>271.72835636024871</v>
      </c>
      <c r="CA238" s="42">
        <f t="shared" si="523"/>
        <v>249.08432666356131</v>
      </c>
      <c r="CB238" s="42">
        <f t="shared" si="523"/>
        <v>226.44029696687392</v>
      </c>
      <c r="CC238" s="42">
        <f t="shared" si="523"/>
        <v>203.79626727018652</v>
      </c>
      <c r="CD238" s="42">
        <f t="shared" si="523"/>
        <v>181.15223757349912</v>
      </c>
      <c r="CE238" s="42">
        <f t="shared" si="523"/>
        <v>158.50820787681172</v>
      </c>
      <c r="CF238" s="42">
        <f t="shared" si="523"/>
        <v>135.86417818012433</v>
      </c>
      <c r="CG238" s="42">
        <f t="shared" si="523"/>
        <v>113.22014848343693</v>
      </c>
      <c r="CH238" s="42">
        <f t="shared" si="523"/>
        <v>90.576118786749532</v>
      </c>
      <c r="CI238" s="42">
        <f t="shared" si="523"/>
        <v>67.932089090062135</v>
      </c>
      <c r="CJ238" s="42">
        <f t="shared" si="523"/>
        <v>45.288059393374738</v>
      </c>
      <c r="CK238" s="42">
        <f t="shared" si="523"/>
        <v>22.644029696687337</v>
      </c>
      <c r="CL238" s="42">
        <f t="shared" si="523"/>
        <v>-6.3948846218409017E-14</v>
      </c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</row>
    <row r="239" spans="1:114" s="2" customFormat="1" ht="15">
      <c r="A239" s="9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2">
        <f>IF(BX237&gt;0.1,BX237/$B$8,0)</f>
        <v>22.644029696687401</v>
      </c>
      <c r="BY239" s="42">
        <f>IF(BY237&gt;0.1,BX239,0)</f>
        <v>22.644029696687401</v>
      </c>
      <c r="BZ239" s="42">
        <f t="shared" ref="BZ239:CL239" si="524">IF(BZ237&gt;0.1,BY239,0)</f>
        <v>22.644029696687401</v>
      </c>
      <c r="CA239" s="42">
        <f t="shared" si="524"/>
        <v>22.644029696687401</v>
      </c>
      <c r="CB239" s="42">
        <f t="shared" si="524"/>
        <v>22.644029696687401</v>
      </c>
      <c r="CC239" s="42">
        <f t="shared" si="524"/>
        <v>22.644029696687401</v>
      </c>
      <c r="CD239" s="42">
        <f t="shared" si="524"/>
        <v>22.644029696687401</v>
      </c>
      <c r="CE239" s="42">
        <f t="shared" si="524"/>
        <v>22.644029696687401</v>
      </c>
      <c r="CF239" s="42">
        <f t="shared" si="524"/>
        <v>22.644029696687401</v>
      </c>
      <c r="CG239" s="42">
        <f t="shared" si="524"/>
        <v>22.644029696687401</v>
      </c>
      <c r="CH239" s="42">
        <f t="shared" si="524"/>
        <v>22.644029696687401</v>
      </c>
      <c r="CI239" s="42">
        <f t="shared" si="524"/>
        <v>22.644029696687401</v>
      </c>
      <c r="CJ239" s="42">
        <f t="shared" si="524"/>
        <v>22.644029696687401</v>
      </c>
      <c r="CK239" s="42">
        <f t="shared" si="524"/>
        <v>22.644029696687401</v>
      </c>
      <c r="CL239" s="42">
        <f t="shared" si="524"/>
        <v>22.644029696687401</v>
      </c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</row>
    <row r="240" spans="1:114" s="2" customFormat="1" ht="15">
      <c r="A240" s="9" t="s">
        <v>237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2">
        <f>'High LF - portfolio costs'!BY$10*BX$21</f>
        <v>346.45365435931723</v>
      </c>
      <c r="BZ240" s="42">
        <f t="shared" ref="BZ240:CM240" si="525">IF(BY241&gt;0,BY241,0)</f>
        <v>323.35674406869606</v>
      </c>
      <c r="CA240" s="42">
        <f t="shared" si="525"/>
        <v>300.25983377807489</v>
      </c>
      <c r="CB240" s="42">
        <f t="shared" si="525"/>
        <v>277.16292348745372</v>
      </c>
      <c r="CC240" s="42">
        <f t="shared" si="525"/>
        <v>254.06601319683259</v>
      </c>
      <c r="CD240" s="42">
        <f t="shared" si="525"/>
        <v>230.96910290621145</v>
      </c>
      <c r="CE240" s="42">
        <f t="shared" si="525"/>
        <v>207.87219261559031</v>
      </c>
      <c r="CF240" s="42">
        <f t="shared" si="525"/>
        <v>184.77528232496917</v>
      </c>
      <c r="CG240" s="42">
        <f t="shared" si="525"/>
        <v>161.67837203434803</v>
      </c>
      <c r="CH240" s="42">
        <f t="shared" si="525"/>
        <v>138.58146174372689</v>
      </c>
      <c r="CI240" s="42">
        <f t="shared" si="525"/>
        <v>115.48455145310574</v>
      </c>
      <c r="CJ240" s="42">
        <f t="shared" si="525"/>
        <v>92.387641162484584</v>
      </c>
      <c r="CK240" s="42">
        <f t="shared" si="525"/>
        <v>69.290730871863431</v>
      </c>
      <c r="CL240" s="42">
        <f t="shared" si="525"/>
        <v>46.193820581242278</v>
      </c>
      <c r="CM240" s="42">
        <f t="shared" si="525"/>
        <v>23.096910290621128</v>
      </c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</row>
    <row r="241" spans="1:114" s="2" customFormat="1" ht="15">
      <c r="A241" s="9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133"/>
      <c r="BY241" s="42">
        <f>+BY240-BY242</f>
        <v>323.35674406869606</v>
      </c>
      <c r="BZ241" s="42">
        <f t="shared" ref="BZ241:CM241" si="526">+BZ240-BZ242</f>
        <v>300.25983377807489</v>
      </c>
      <c r="CA241" s="42">
        <f t="shared" si="526"/>
        <v>277.16292348745372</v>
      </c>
      <c r="CB241" s="42">
        <f t="shared" si="526"/>
        <v>254.06601319683259</v>
      </c>
      <c r="CC241" s="42">
        <f t="shared" si="526"/>
        <v>230.96910290621145</v>
      </c>
      <c r="CD241" s="42">
        <f t="shared" si="526"/>
        <v>207.87219261559031</v>
      </c>
      <c r="CE241" s="42">
        <f t="shared" si="526"/>
        <v>184.77528232496917</v>
      </c>
      <c r="CF241" s="42">
        <f t="shared" si="526"/>
        <v>161.67837203434803</v>
      </c>
      <c r="CG241" s="42">
        <f t="shared" si="526"/>
        <v>138.58146174372689</v>
      </c>
      <c r="CH241" s="42">
        <f t="shared" si="526"/>
        <v>115.48455145310574</v>
      </c>
      <c r="CI241" s="42">
        <f t="shared" si="526"/>
        <v>92.387641162484584</v>
      </c>
      <c r="CJ241" s="42">
        <f t="shared" si="526"/>
        <v>69.290730871863431</v>
      </c>
      <c r="CK241" s="42">
        <f t="shared" si="526"/>
        <v>46.193820581242278</v>
      </c>
      <c r="CL241" s="42">
        <f t="shared" si="526"/>
        <v>23.096910290621128</v>
      </c>
      <c r="CM241" s="42">
        <f t="shared" si="526"/>
        <v>0</v>
      </c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</row>
    <row r="242" spans="1:114" s="2" customFormat="1" ht="15">
      <c r="A242" s="9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2">
        <f>IF(BY240&gt;0.1,BY240/$B$8,0)</f>
        <v>23.09691029062115</v>
      </c>
      <c r="BZ242" s="42">
        <f>IF(BZ240&gt;0.1,BY242,0)</f>
        <v>23.09691029062115</v>
      </c>
      <c r="CA242" s="42">
        <f t="shared" ref="CA242:CM242" si="527">IF(CA240&gt;0.1,BZ242,0)</f>
        <v>23.09691029062115</v>
      </c>
      <c r="CB242" s="42">
        <f t="shared" si="527"/>
        <v>23.09691029062115</v>
      </c>
      <c r="CC242" s="42">
        <f t="shared" si="527"/>
        <v>23.09691029062115</v>
      </c>
      <c r="CD242" s="42">
        <f t="shared" si="527"/>
        <v>23.09691029062115</v>
      </c>
      <c r="CE242" s="42">
        <f t="shared" si="527"/>
        <v>23.09691029062115</v>
      </c>
      <c r="CF242" s="42">
        <f t="shared" si="527"/>
        <v>23.09691029062115</v>
      </c>
      <c r="CG242" s="42">
        <f t="shared" si="527"/>
        <v>23.09691029062115</v>
      </c>
      <c r="CH242" s="42">
        <f t="shared" si="527"/>
        <v>23.09691029062115</v>
      </c>
      <c r="CI242" s="42">
        <f t="shared" si="527"/>
        <v>23.09691029062115</v>
      </c>
      <c r="CJ242" s="42">
        <f t="shared" si="527"/>
        <v>23.09691029062115</v>
      </c>
      <c r="CK242" s="42">
        <f t="shared" si="527"/>
        <v>23.09691029062115</v>
      </c>
      <c r="CL242" s="42">
        <f t="shared" si="527"/>
        <v>23.09691029062115</v>
      </c>
      <c r="CM242" s="42">
        <f t="shared" si="527"/>
        <v>23.09691029062115</v>
      </c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</row>
    <row r="243" spans="1:114" s="2" customFormat="1" ht="15">
      <c r="A243" s="9" t="s">
        <v>238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2">
        <f>'High LF - portfolio costs'!BZ$10*BY$21</f>
        <v>353.38272744650357</v>
      </c>
      <c r="CA243" s="42">
        <f t="shared" ref="CA243:CN243" si="528">IF(BZ244&gt;0,BZ244,0)</f>
        <v>329.82387895006997</v>
      </c>
      <c r="CB243" s="42">
        <f t="shared" si="528"/>
        <v>306.26503045363637</v>
      </c>
      <c r="CC243" s="42">
        <f t="shared" si="528"/>
        <v>282.70618195720277</v>
      </c>
      <c r="CD243" s="42">
        <f t="shared" si="528"/>
        <v>259.14733346076918</v>
      </c>
      <c r="CE243" s="42">
        <f t="shared" si="528"/>
        <v>235.58848496433561</v>
      </c>
      <c r="CF243" s="42">
        <f t="shared" si="528"/>
        <v>212.02963646790204</v>
      </c>
      <c r="CG243" s="42">
        <f t="shared" si="528"/>
        <v>188.47078797146847</v>
      </c>
      <c r="CH243" s="42">
        <f t="shared" si="528"/>
        <v>164.9119394750349</v>
      </c>
      <c r="CI243" s="42">
        <f t="shared" si="528"/>
        <v>141.35309097860133</v>
      </c>
      <c r="CJ243" s="42">
        <f t="shared" si="528"/>
        <v>117.79424248216776</v>
      </c>
      <c r="CK243" s="42">
        <f t="shared" si="528"/>
        <v>94.235393985734191</v>
      </c>
      <c r="CL243" s="42">
        <f t="shared" si="528"/>
        <v>70.676545489300622</v>
      </c>
      <c r="CM243" s="42">
        <f t="shared" si="528"/>
        <v>47.117696992867053</v>
      </c>
      <c r="CN243" s="42">
        <f t="shared" si="528"/>
        <v>23.55884849643348</v>
      </c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</row>
    <row r="244" spans="1:114" s="2" customFormat="1" ht="1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133"/>
      <c r="BZ244" s="42">
        <f>+BZ243-BZ245</f>
        <v>329.82387895006997</v>
      </c>
      <c r="CA244" s="42">
        <f t="shared" ref="CA244:CN244" si="529">+CA243-CA245</f>
        <v>306.26503045363637</v>
      </c>
      <c r="CB244" s="42">
        <f t="shared" si="529"/>
        <v>282.70618195720277</v>
      </c>
      <c r="CC244" s="42">
        <f t="shared" si="529"/>
        <v>259.14733346076918</v>
      </c>
      <c r="CD244" s="42">
        <f t="shared" si="529"/>
        <v>235.58848496433561</v>
      </c>
      <c r="CE244" s="42">
        <f t="shared" si="529"/>
        <v>212.02963646790204</v>
      </c>
      <c r="CF244" s="42">
        <f t="shared" si="529"/>
        <v>188.47078797146847</v>
      </c>
      <c r="CG244" s="42">
        <f t="shared" si="529"/>
        <v>164.9119394750349</v>
      </c>
      <c r="CH244" s="42">
        <f t="shared" si="529"/>
        <v>141.35309097860133</v>
      </c>
      <c r="CI244" s="42">
        <f t="shared" si="529"/>
        <v>117.79424248216776</v>
      </c>
      <c r="CJ244" s="42">
        <f t="shared" si="529"/>
        <v>94.235393985734191</v>
      </c>
      <c r="CK244" s="42">
        <f t="shared" si="529"/>
        <v>70.676545489300622</v>
      </c>
      <c r="CL244" s="42">
        <f t="shared" si="529"/>
        <v>47.117696992867053</v>
      </c>
      <c r="CM244" s="42">
        <f t="shared" si="529"/>
        <v>23.55884849643348</v>
      </c>
      <c r="CN244" s="42">
        <f t="shared" si="529"/>
        <v>-9.2370555648813024E-14</v>
      </c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</row>
    <row r="245" spans="1:114" s="2" customFormat="1" ht="15">
      <c r="A245" s="9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2">
        <f>IF(BZ243&gt;0.1,BZ243/$B$8,0)</f>
        <v>23.558848496433573</v>
      </c>
      <c r="CA245" s="42">
        <f>IF(CA243&gt;0.1,BZ245,0)</f>
        <v>23.558848496433573</v>
      </c>
      <c r="CB245" s="42">
        <f t="shared" ref="CB245:CN245" si="530">IF(CB243&gt;0.1,CA245,0)</f>
        <v>23.558848496433573</v>
      </c>
      <c r="CC245" s="42">
        <f t="shared" si="530"/>
        <v>23.558848496433573</v>
      </c>
      <c r="CD245" s="42">
        <f t="shared" si="530"/>
        <v>23.558848496433573</v>
      </c>
      <c r="CE245" s="42">
        <f t="shared" si="530"/>
        <v>23.558848496433573</v>
      </c>
      <c r="CF245" s="42">
        <f t="shared" si="530"/>
        <v>23.558848496433573</v>
      </c>
      <c r="CG245" s="42">
        <f t="shared" si="530"/>
        <v>23.558848496433573</v>
      </c>
      <c r="CH245" s="42">
        <f t="shared" si="530"/>
        <v>23.558848496433573</v>
      </c>
      <c r="CI245" s="42">
        <f t="shared" si="530"/>
        <v>23.558848496433573</v>
      </c>
      <c r="CJ245" s="42">
        <f t="shared" si="530"/>
        <v>23.558848496433573</v>
      </c>
      <c r="CK245" s="42">
        <f t="shared" si="530"/>
        <v>23.558848496433573</v>
      </c>
      <c r="CL245" s="42">
        <f t="shared" si="530"/>
        <v>23.558848496433573</v>
      </c>
      <c r="CM245" s="42">
        <f t="shared" si="530"/>
        <v>23.558848496433573</v>
      </c>
      <c r="CN245" s="42">
        <f t="shared" si="530"/>
        <v>23.558848496433573</v>
      </c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</row>
    <row r="246" spans="1:114" s="2" customFormat="1" ht="15">
      <c r="A246" s="9" t="s">
        <v>239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2">
        <f>'High LF - portfolio costs'!CA$10*BZ$21</f>
        <v>360.45038199543364</v>
      </c>
      <c r="CB246" s="42">
        <f t="shared" ref="CB246:CO246" si="531">IF(CA247&gt;0,CA247,0)</f>
        <v>336.4203565290714</v>
      </c>
      <c r="CC246" s="42">
        <f t="shared" si="531"/>
        <v>312.39033106270915</v>
      </c>
      <c r="CD246" s="42">
        <f t="shared" si="531"/>
        <v>288.3603055963469</v>
      </c>
      <c r="CE246" s="42">
        <f t="shared" si="531"/>
        <v>264.33028012998466</v>
      </c>
      <c r="CF246" s="42">
        <f t="shared" si="531"/>
        <v>240.30025466362241</v>
      </c>
      <c r="CG246" s="42">
        <f t="shared" si="531"/>
        <v>216.27022919726016</v>
      </c>
      <c r="CH246" s="42">
        <f t="shared" si="531"/>
        <v>192.24020373089792</v>
      </c>
      <c r="CI246" s="42">
        <f t="shared" si="531"/>
        <v>168.21017826453567</v>
      </c>
      <c r="CJ246" s="42">
        <f t="shared" si="531"/>
        <v>144.18015279817342</v>
      </c>
      <c r="CK246" s="42">
        <f t="shared" si="531"/>
        <v>120.15012733181118</v>
      </c>
      <c r="CL246" s="42">
        <f t="shared" si="531"/>
        <v>96.12010186544893</v>
      </c>
      <c r="CM246" s="42">
        <f t="shared" si="531"/>
        <v>72.090076399086684</v>
      </c>
      <c r="CN246" s="42">
        <f t="shared" si="531"/>
        <v>48.060050932724437</v>
      </c>
      <c r="CO246" s="42">
        <f t="shared" si="531"/>
        <v>24.030025466362193</v>
      </c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</row>
    <row r="247" spans="1:114" s="2" customFormat="1" ht="15">
      <c r="A247" s="9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133"/>
      <c r="CA247" s="42">
        <f>+CA246-CA248</f>
        <v>336.4203565290714</v>
      </c>
      <c r="CB247" s="42">
        <f t="shared" ref="CB247:CO247" si="532">+CB246-CB248</f>
        <v>312.39033106270915</v>
      </c>
      <c r="CC247" s="42">
        <f t="shared" si="532"/>
        <v>288.3603055963469</v>
      </c>
      <c r="CD247" s="42">
        <f t="shared" si="532"/>
        <v>264.33028012998466</v>
      </c>
      <c r="CE247" s="42">
        <f t="shared" si="532"/>
        <v>240.30025466362241</v>
      </c>
      <c r="CF247" s="42">
        <f t="shared" si="532"/>
        <v>216.27022919726016</v>
      </c>
      <c r="CG247" s="42">
        <f t="shared" si="532"/>
        <v>192.24020373089792</v>
      </c>
      <c r="CH247" s="42">
        <f t="shared" si="532"/>
        <v>168.21017826453567</v>
      </c>
      <c r="CI247" s="42">
        <f t="shared" si="532"/>
        <v>144.18015279817342</v>
      </c>
      <c r="CJ247" s="42">
        <f t="shared" si="532"/>
        <v>120.15012733181118</v>
      </c>
      <c r="CK247" s="42">
        <f t="shared" si="532"/>
        <v>96.12010186544893</v>
      </c>
      <c r="CL247" s="42">
        <f t="shared" si="532"/>
        <v>72.090076399086684</v>
      </c>
      <c r="CM247" s="42">
        <f t="shared" si="532"/>
        <v>48.060050932724437</v>
      </c>
      <c r="CN247" s="42">
        <f t="shared" si="532"/>
        <v>24.030025466362193</v>
      </c>
      <c r="CO247" s="42">
        <f t="shared" si="532"/>
        <v>-4.9737991503207013E-14</v>
      </c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</row>
    <row r="248" spans="1:114" s="2" customFormat="1" ht="15">
      <c r="A248" s="9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2">
        <f>IF(CA246&gt;0.1,CA246/$B$8,0)</f>
        <v>24.030025466362243</v>
      </c>
      <c r="CB248" s="42">
        <f>IF(CB246&gt;0.1,CA248,0)</f>
        <v>24.030025466362243</v>
      </c>
      <c r="CC248" s="42">
        <f t="shared" ref="CC248:CO248" si="533">IF(CC246&gt;0.1,CB248,0)</f>
        <v>24.030025466362243</v>
      </c>
      <c r="CD248" s="42">
        <f t="shared" si="533"/>
        <v>24.030025466362243</v>
      </c>
      <c r="CE248" s="42">
        <f t="shared" si="533"/>
        <v>24.030025466362243</v>
      </c>
      <c r="CF248" s="42">
        <f t="shared" si="533"/>
        <v>24.030025466362243</v>
      </c>
      <c r="CG248" s="42">
        <f t="shared" si="533"/>
        <v>24.030025466362243</v>
      </c>
      <c r="CH248" s="42">
        <f t="shared" si="533"/>
        <v>24.030025466362243</v>
      </c>
      <c r="CI248" s="42">
        <f t="shared" si="533"/>
        <v>24.030025466362243</v>
      </c>
      <c r="CJ248" s="42">
        <f t="shared" si="533"/>
        <v>24.030025466362243</v>
      </c>
      <c r="CK248" s="42">
        <f t="shared" si="533"/>
        <v>24.030025466362243</v>
      </c>
      <c r="CL248" s="42">
        <f t="shared" si="533"/>
        <v>24.030025466362243</v>
      </c>
      <c r="CM248" s="42">
        <f t="shared" si="533"/>
        <v>24.030025466362243</v>
      </c>
      <c r="CN248" s="42">
        <f t="shared" si="533"/>
        <v>24.030025466362243</v>
      </c>
      <c r="CO248" s="42">
        <f t="shared" si="533"/>
        <v>24.030025466362243</v>
      </c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</row>
    <row r="249" spans="1:114" s="2" customFormat="1" ht="15">
      <c r="A249" s="9" t="s">
        <v>240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2">
        <f>'High LF - portfolio costs'!CB$10*CA$21</f>
        <v>367.65938963534234</v>
      </c>
      <c r="CC249" s="42">
        <f t="shared" ref="CC249:CP249" si="534">IF(CB250&gt;0,CB250,0)</f>
        <v>343.14876365965284</v>
      </c>
      <c r="CD249" s="42">
        <f t="shared" si="534"/>
        <v>318.63813768396335</v>
      </c>
      <c r="CE249" s="42">
        <f t="shared" si="534"/>
        <v>294.12751170827386</v>
      </c>
      <c r="CF249" s="42">
        <f t="shared" si="534"/>
        <v>269.61688573258436</v>
      </c>
      <c r="CG249" s="42">
        <f t="shared" si="534"/>
        <v>245.10625975689487</v>
      </c>
      <c r="CH249" s="42">
        <f t="shared" si="534"/>
        <v>220.59563378120538</v>
      </c>
      <c r="CI249" s="42">
        <f t="shared" si="534"/>
        <v>196.08500780551589</v>
      </c>
      <c r="CJ249" s="42">
        <f t="shared" si="534"/>
        <v>171.57438182982639</v>
      </c>
      <c r="CK249" s="42">
        <f t="shared" si="534"/>
        <v>147.0637558541369</v>
      </c>
      <c r="CL249" s="42">
        <f t="shared" si="534"/>
        <v>122.55312987844741</v>
      </c>
      <c r="CM249" s="42">
        <f t="shared" si="534"/>
        <v>98.042503902757915</v>
      </c>
      <c r="CN249" s="42">
        <f t="shared" si="534"/>
        <v>73.531877927068422</v>
      </c>
      <c r="CO249" s="42">
        <f t="shared" si="534"/>
        <v>49.021251951378929</v>
      </c>
      <c r="CP249" s="42">
        <f t="shared" si="534"/>
        <v>24.51062597568944</v>
      </c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</row>
    <row r="250" spans="1:114" s="2" customFormat="1" ht="1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133"/>
      <c r="CB250" s="42">
        <f>+CB249-CB251</f>
        <v>343.14876365965284</v>
      </c>
      <c r="CC250" s="42">
        <f t="shared" ref="CC250:CP250" si="535">+CC249-CC251</f>
        <v>318.63813768396335</v>
      </c>
      <c r="CD250" s="42">
        <f t="shared" si="535"/>
        <v>294.12751170827386</v>
      </c>
      <c r="CE250" s="42">
        <f t="shared" si="535"/>
        <v>269.61688573258436</v>
      </c>
      <c r="CF250" s="42">
        <f t="shared" si="535"/>
        <v>245.10625975689487</v>
      </c>
      <c r="CG250" s="42">
        <f t="shared" si="535"/>
        <v>220.59563378120538</v>
      </c>
      <c r="CH250" s="42">
        <f t="shared" si="535"/>
        <v>196.08500780551589</v>
      </c>
      <c r="CI250" s="42">
        <f t="shared" si="535"/>
        <v>171.57438182982639</v>
      </c>
      <c r="CJ250" s="42">
        <f t="shared" si="535"/>
        <v>147.0637558541369</v>
      </c>
      <c r="CK250" s="42">
        <f t="shared" si="535"/>
        <v>122.55312987844741</v>
      </c>
      <c r="CL250" s="42">
        <f t="shared" si="535"/>
        <v>98.042503902757915</v>
      </c>
      <c r="CM250" s="42">
        <f t="shared" si="535"/>
        <v>73.531877927068422</v>
      </c>
      <c r="CN250" s="42">
        <f t="shared" si="535"/>
        <v>49.021251951378929</v>
      </c>
      <c r="CO250" s="42">
        <f t="shared" si="535"/>
        <v>24.51062597568944</v>
      </c>
      <c r="CP250" s="42">
        <f t="shared" si="535"/>
        <v>-4.9737991503207013E-14</v>
      </c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</row>
    <row r="251" spans="1:114" s="2" customFormat="1" ht="15">
      <c r="A251" s="9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2">
        <f>IF(CB249&gt;0.1,CB249/$B$8,0)</f>
        <v>24.510625975689489</v>
      </c>
      <c r="CC251" s="42">
        <f>IF(CC249&gt;0.1,CB251,0)</f>
        <v>24.510625975689489</v>
      </c>
      <c r="CD251" s="42">
        <f t="shared" ref="CD251:CP251" si="536">IF(CD249&gt;0.1,CC251,0)</f>
        <v>24.510625975689489</v>
      </c>
      <c r="CE251" s="42">
        <f t="shared" si="536"/>
        <v>24.510625975689489</v>
      </c>
      <c r="CF251" s="42">
        <f t="shared" si="536"/>
        <v>24.510625975689489</v>
      </c>
      <c r="CG251" s="42">
        <f t="shared" si="536"/>
        <v>24.510625975689489</v>
      </c>
      <c r="CH251" s="42">
        <f t="shared" si="536"/>
        <v>24.510625975689489</v>
      </c>
      <c r="CI251" s="42">
        <f t="shared" si="536"/>
        <v>24.510625975689489</v>
      </c>
      <c r="CJ251" s="42">
        <f t="shared" si="536"/>
        <v>24.510625975689489</v>
      </c>
      <c r="CK251" s="42">
        <f t="shared" si="536"/>
        <v>24.510625975689489</v>
      </c>
      <c r="CL251" s="42">
        <f t="shared" si="536"/>
        <v>24.510625975689489</v>
      </c>
      <c r="CM251" s="42">
        <f t="shared" si="536"/>
        <v>24.510625975689489</v>
      </c>
      <c r="CN251" s="42">
        <f t="shared" si="536"/>
        <v>24.510625975689489</v>
      </c>
      <c r="CO251" s="42">
        <f t="shared" si="536"/>
        <v>24.510625975689489</v>
      </c>
      <c r="CP251" s="42">
        <f t="shared" si="536"/>
        <v>24.510625975689489</v>
      </c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</row>
    <row r="252" spans="1:114" s="2" customFormat="1" ht="15">
      <c r="A252" s="9" t="s">
        <v>241</v>
      </c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2">
        <f>'High LF - portfolio costs'!CC$10*CB$21</f>
        <v>375.01257742804916</v>
      </c>
      <c r="CD252" s="42">
        <f t="shared" ref="CD252:CQ252" si="537">IF(CC253&gt;0,CC253,0)</f>
        <v>350.0117389328459</v>
      </c>
      <c r="CE252" s="42">
        <f t="shared" si="537"/>
        <v>325.01090043764265</v>
      </c>
      <c r="CF252" s="42">
        <f t="shared" si="537"/>
        <v>300.01006194243939</v>
      </c>
      <c r="CG252" s="42">
        <f t="shared" si="537"/>
        <v>275.00922344723614</v>
      </c>
      <c r="CH252" s="42">
        <f t="shared" si="537"/>
        <v>250.00838495203286</v>
      </c>
      <c r="CI252" s="42">
        <f t="shared" si="537"/>
        <v>225.00754645682957</v>
      </c>
      <c r="CJ252" s="42">
        <f t="shared" si="537"/>
        <v>200.00670796162629</v>
      </c>
      <c r="CK252" s="42">
        <f t="shared" si="537"/>
        <v>175.00586946642301</v>
      </c>
      <c r="CL252" s="42">
        <f t="shared" si="537"/>
        <v>150.00503097121972</v>
      </c>
      <c r="CM252" s="42">
        <f t="shared" si="537"/>
        <v>125.00419247601644</v>
      </c>
      <c r="CN252" s="42">
        <f t="shared" si="537"/>
        <v>100.00335398081316</v>
      </c>
      <c r="CO252" s="42">
        <f t="shared" si="537"/>
        <v>75.002515485609877</v>
      </c>
      <c r="CP252" s="42">
        <f t="shared" si="537"/>
        <v>50.001676990406601</v>
      </c>
      <c r="CQ252" s="42">
        <f t="shared" si="537"/>
        <v>25.000838495203325</v>
      </c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</row>
    <row r="253" spans="1:114" s="2" customFormat="1" ht="15">
      <c r="A253" s="9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133"/>
      <c r="CC253" s="42">
        <f>+CC252-CC254</f>
        <v>350.0117389328459</v>
      </c>
      <c r="CD253" s="42">
        <f t="shared" ref="CD253:CQ253" si="538">+CD252-CD254</f>
        <v>325.01090043764265</v>
      </c>
      <c r="CE253" s="42">
        <f t="shared" si="538"/>
        <v>300.01006194243939</v>
      </c>
      <c r="CF253" s="42">
        <f t="shared" si="538"/>
        <v>275.00922344723614</v>
      </c>
      <c r="CG253" s="42">
        <f t="shared" si="538"/>
        <v>250.00838495203286</v>
      </c>
      <c r="CH253" s="42">
        <f t="shared" si="538"/>
        <v>225.00754645682957</v>
      </c>
      <c r="CI253" s="42">
        <f t="shared" si="538"/>
        <v>200.00670796162629</v>
      </c>
      <c r="CJ253" s="42">
        <f t="shared" si="538"/>
        <v>175.00586946642301</v>
      </c>
      <c r="CK253" s="42">
        <f t="shared" si="538"/>
        <v>150.00503097121972</v>
      </c>
      <c r="CL253" s="42">
        <f t="shared" si="538"/>
        <v>125.00419247601644</v>
      </c>
      <c r="CM253" s="42">
        <f t="shared" si="538"/>
        <v>100.00335398081316</v>
      </c>
      <c r="CN253" s="42">
        <f t="shared" si="538"/>
        <v>75.002515485609877</v>
      </c>
      <c r="CO253" s="42">
        <f t="shared" si="538"/>
        <v>50.001676990406601</v>
      </c>
      <c r="CP253" s="42">
        <f t="shared" si="538"/>
        <v>25.000838495203325</v>
      </c>
      <c r="CQ253" s="42">
        <f t="shared" si="538"/>
        <v>4.9737991503207013E-14</v>
      </c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</row>
    <row r="254" spans="1:114" s="2" customFormat="1" ht="15">
      <c r="A254" s="9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2">
        <f>IF(CC252&gt;0.1,CC252/$B$8,0)</f>
        <v>25.000838495203276</v>
      </c>
      <c r="CD254" s="42">
        <f>IF(CD252&gt;0.1,CC254,0)</f>
        <v>25.000838495203276</v>
      </c>
      <c r="CE254" s="42">
        <f t="shared" ref="CE254:CQ254" si="539">IF(CE252&gt;0.1,CD254,0)</f>
        <v>25.000838495203276</v>
      </c>
      <c r="CF254" s="42">
        <f t="shared" si="539"/>
        <v>25.000838495203276</v>
      </c>
      <c r="CG254" s="42">
        <f t="shared" si="539"/>
        <v>25.000838495203276</v>
      </c>
      <c r="CH254" s="42">
        <f t="shared" si="539"/>
        <v>25.000838495203276</v>
      </c>
      <c r="CI254" s="42">
        <f t="shared" si="539"/>
        <v>25.000838495203276</v>
      </c>
      <c r="CJ254" s="42">
        <f t="shared" si="539"/>
        <v>25.000838495203276</v>
      </c>
      <c r="CK254" s="42">
        <f t="shared" si="539"/>
        <v>25.000838495203276</v>
      </c>
      <c r="CL254" s="42">
        <f t="shared" si="539"/>
        <v>25.000838495203276</v>
      </c>
      <c r="CM254" s="42">
        <f t="shared" si="539"/>
        <v>25.000838495203276</v>
      </c>
      <c r="CN254" s="42">
        <f t="shared" si="539"/>
        <v>25.000838495203276</v>
      </c>
      <c r="CO254" s="42">
        <f t="shared" si="539"/>
        <v>25.000838495203276</v>
      </c>
      <c r="CP254" s="42">
        <f t="shared" si="539"/>
        <v>25.000838495203276</v>
      </c>
      <c r="CQ254" s="42">
        <f t="shared" si="539"/>
        <v>25.000838495203276</v>
      </c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</row>
    <row r="255" spans="1:114" s="2" customFormat="1" ht="15">
      <c r="A255" s="9" t="s">
        <v>242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2">
        <f>'High LF - portfolio costs'!CD$10*CC$21</f>
        <v>382.51282897661014</v>
      </c>
      <c r="CE255" s="42">
        <f t="shared" ref="CE255:CR255" si="540">IF(CD256&gt;0,CD256,0)</f>
        <v>357.01197371150278</v>
      </c>
      <c r="CF255" s="42">
        <f t="shared" si="540"/>
        <v>331.51111844639541</v>
      </c>
      <c r="CG255" s="42">
        <f t="shared" si="540"/>
        <v>306.01026318128805</v>
      </c>
      <c r="CH255" s="42">
        <f t="shared" si="540"/>
        <v>280.50940791618069</v>
      </c>
      <c r="CI255" s="42">
        <f t="shared" si="540"/>
        <v>255.00855265107336</v>
      </c>
      <c r="CJ255" s="42">
        <f t="shared" si="540"/>
        <v>229.50769738596603</v>
      </c>
      <c r="CK255" s="42">
        <f t="shared" si="540"/>
        <v>204.00684212085869</v>
      </c>
      <c r="CL255" s="42">
        <f t="shared" si="540"/>
        <v>178.50598685575136</v>
      </c>
      <c r="CM255" s="42">
        <f t="shared" si="540"/>
        <v>153.00513159064403</v>
      </c>
      <c r="CN255" s="42">
        <f t="shared" si="540"/>
        <v>127.50427632553668</v>
      </c>
      <c r="CO255" s="42">
        <f t="shared" si="540"/>
        <v>102.00342106042933</v>
      </c>
      <c r="CP255" s="42">
        <f t="shared" si="540"/>
        <v>76.502565795321985</v>
      </c>
      <c r="CQ255" s="42">
        <f t="shared" si="540"/>
        <v>51.001710530214638</v>
      </c>
      <c r="CR255" s="42">
        <f t="shared" si="540"/>
        <v>25.500855265107294</v>
      </c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</row>
    <row r="256" spans="1:114" s="2" customFormat="1" ht="1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133"/>
      <c r="CD256" s="42">
        <f>+CD255-CD257</f>
        <v>357.01197371150278</v>
      </c>
      <c r="CE256" s="42">
        <f t="shared" ref="CE256:CR256" si="541">+CE255-CE257</f>
        <v>331.51111844639541</v>
      </c>
      <c r="CF256" s="42">
        <f t="shared" si="541"/>
        <v>306.01026318128805</v>
      </c>
      <c r="CG256" s="42">
        <f t="shared" si="541"/>
        <v>280.50940791618069</v>
      </c>
      <c r="CH256" s="42">
        <f t="shared" si="541"/>
        <v>255.00855265107336</v>
      </c>
      <c r="CI256" s="42">
        <f t="shared" si="541"/>
        <v>229.50769738596603</v>
      </c>
      <c r="CJ256" s="42">
        <f t="shared" si="541"/>
        <v>204.00684212085869</v>
      </c>
      <c r="CK256" s="42">
        <f t="shared" si="541"/>
        <v>178.50598685575136</v>
      </c>
      <c r="CL256" s="42">
        <f t="shared" si="541"/>
        <v>153.00513159064403</v>
      </c>
      <c r="CM256" s="42">
        <f t="shared" si="541"/>
        <v>127.50427632553668</v>
      </c>
      <c r="CN256" s="42">
        <f t="shared" si="541"/>
        <v>102.00342106042933</v>
      </c>
      <c r="CO256" s="42">
        <f t="shared" si="541"/>
        <v>76.502565795321985</v>
      </c>
      <c r="CP256" s="42">
        <f t="shared" si="541"/>
        <v>51.001710530214638</v>
      </c>
      <c r="CQ256" s="42">
        <f t="shared" si="541"/>
        <v>25.500855265107294</v>
      </c>
      <c r="CR256" s="42">
        <f t="shared" si="541"/>
        <v>-4.9737991503207013E-14</v>
      </c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</row>
    <row r="257" spans="1:115" s="2" customFormat="1" ht="15">
      <c r="A257" s="9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2">
        <f>IF(CD255&gt;0.1,CD255/$B$8,0)</f>
        <v>25.500855265107344</v>
      </c>
      <c r="CE257" s="42">
        <f>IF(CE255&gt;0.1,CD257,0)</f>
        <v>25.500855265107344</v>
      </c>
      <c r="CF257" s="42">
        <f t="shared" ref="CF257:CR257" si="542">IF(CF255&gt;0.1,CE257,0)</f>
        <v>25.500855265107344</v>
      </c>
      <c r="CG257" s="42">
        <f t="shared" si="542"/>
        <v>25.500855265107344</v>
      </c>
      <c r="CH257" s="42">
        <f t="shared" si="542"/>
        <v>25.500855265107344</v>
      </c>
      <c r="CI257" s="42">
        <f t="shared" si="542"/>
        <v>25.500855265107344</v>
      </c>
      <c r="CJ257" s="42">
        <f t="shared" si="542"/>
        <v>25.500855265107344</v>
      </c>
      <c r="CK257" s="42">
        <f t="shared" si="542"/>
        <v>25.500855265107344</v>
      </c>
      <c r="CL257" s="42">
        <f t="shared" si="542"/>
        <v>25.500855265107344</v>
      </c>
      <c r="CM257" s="42">
        <f t="shared" si="542"/>
        <v>25.500855265107344</v>
      </c>
      <c r="CN257" s="42">
        <f t="shared" si="542"/>
        <v>25.500855265107344</v>
      </c>
      <c r="CO257" s="42">
        <f t="shared" si="542"/>
        <v>25.500855265107344</v>
      </c>
      <c r="CP257" s="42">
        <f t="shared" si="542"/>
        <v>25.500855265107344</v>
      </c>
      <c r="CQ257" s="42">
        <f t="shared" si="542"/>
        <v>25.500855265107344</v>
      </c>
      <c r="CR257" s="42">
        <f t="shared" si="542"/>
        <v>25.500855265107344</v>
      </c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</row>
    <row r="258" spans="1:115" s="2" customFormat="1" ht="15">
      <c r="A258" s="9" t="s">
        <v>243</v>
      </c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2">
        <f>'High LF - portfolio costs'!CE$10*CD$21</f>
        <v>390.16308555614228</v>
      </c>
      <c r="CF258" s="42">
        <f t="shared" ref="CF258:CS258" si="543">IF(CE259&gt;0,CE259,0)</f>
        <v>364.15221318573282</v>
      </c>
      <c r="CG258" s="42">
        <f t="shared" si="543"/>
        <v>338.14134081532336</v>
      </c>
      <c r="CH258" s="42">
        <f t="shared" si="543"/>
        <v>312.1304684449139</v>
      </c>
      <c r="CI258" s="42">
        <f t="shared" si="543"/>
        <v>286.11959607450444</v>
      </c>
      <c r="CJ258" s="42">
        <f t="shared" si="543"/>
        <v>260.10872370409498</v>
      </c>
      <c r="CK258" s="42">
        <f t="shared" si="543"/>
        <v>234.0978513336855</v>
      </c>
      <c r="CL258" s="42">
        <f t="shared" si="543"/>
        <v>208.08697896327601</v>
      </c>
      <c r="CM258" s="42">
        <f t="shared" si="543"/>
        <v>182.07610659286652</v>
      </c>
      <c r="CN258" s="42">
        <f t="shared" si="543"/>
        <v>156.06523422245704</v>
      </c>
      <c r="CO258" s="42">
        <f t="shared" si="543"/>
        <v>130.05436185204755</v>
      </c>
      <c r="CP258" s="42">
        <f t="shared" si="543"/>
        <v>104.04348948163806</v>
      </c>
      <c r="CQ258" s="42">
        <f t="shared" si="543"/>
        <v>78.032617111228575</v>
      </c>
      <c r="CR258" s="42">
        <f t="shared" si="543"/>
        <v>52.021744740819088</v>
      </c>
      <c r="CS258" s="42">
        <f t="shared" si="543"/>
        <v>26.010872370409604</v>
      </c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</row>
    <row r="259" spans="1:115" s="2" customFormat="1" ht="15">
      <c r="A259" s="9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133"/>
      <c r="CE259" s="42">
        <f>+CE258-CE260</f>
        <v>364.15221318573282</v>
      </c>
      <c r="CF259" s="42">
        <f t="shared" ref="CF259:CS259" si="544">+CF258-CF260</f>
        <v>338.14134081532336</v>
      </c>
      <c r="CG259" s="42">
        <f t="shared" si="544"/>
        <v>312.1304684449139</v>
      </c>
      <c r="CH259" s="42">
        <f t="shared" si="544"/>
        <v>286.11959607450444</v>
      </c>
      <c r="CI259" s="42">
        <f t="shared" si="544"/>
        <v>260.10872370409498</v>
      </c>
      <c r="CJ259" s="42">
        <f t="shared" si="544"/>
        <v>234.0978513336855</v>
      </c>
      <c r="CK259" s="42">
        <f t="shared" si="544"/>
        <v>208.08697896327601</v>
      </c>
      <c r="CL259" s="42">
        <f t="shared" si="544"/>
        <v>182.07610659286652</v>
      </c>
      <c r="CM259" s="42">
        <f t="shared" si="544"/>
        <v>156.06523422245704</v>
      </c>
      <c r="CN259" s="42">
        <f t="shared" si="544"/>
        <v>130.05436185204755</v>
      </c>
      <c r="CO259" s="42">
        <f t="shared" si="544"/>
        <v>104.04348948163806</v>
      </c>
      <c r="CP259" s="42">
        <f t="shared" si="544"/>
        <v>78.032617111228575</v>
      </c>
      <c r="CQ259" s="42">
        <f t="shared" si="544"/>
        <v>52.021744740819088</v>
      </c>
      <c r="CR259" s="42">
        <f t="shared" si="544"/>
        <v>26.010872370409604</v>
      </c>
      <c r="CS259" s="42">
        <f t="shared" si="544"/>
        <v>1.2079226507921703E-13</v>
      </c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</row>
    <row r="260" spans="1:115" s="2" customFormat="1" ht="15">
      <c r="A260" s="9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2">
        <f>IF(CE258&gt;0.1,CE258/$B$8,0)</f>
        <v>26.010872370409484</v>
      </c>
      <c r="CF260" s="42">
        <f>IF(CF258&gt;0.1,CE260,0)</f>
        <v>26.010872370409484</v>
      </c>
      <c r="CG260" s="42">
        <f t="shared" ref="CG260:CS260" si="545">IF(CG258&gt;0.1,CF260,0)</f>
        <v>26.010872370409484</v>
      </c>
      <c r="CH260" s="42">
        <f t="shared" si="545"/>
        <v>26.010872370409484</v>
      </c>
      <c r="CI260" s="42">
        <f t="shared" si="545"/>
        <v>26.010872370409484</v>
      </c>
      <c r="CJ260" s="42">
        <f t="shared" si="545"/>
        <v>26.010872370409484</v>
      </c>
      <c r="CK260" s="42">
        <f t="shared" si="545"/>
        <v>26.010872370409484</v>
      </c>
      <c r="CL260" s="42">
        <f t="shared" si="545"/>
        <v>26.010872370409484</v>
      </c>
      <c r="CM260" s="42">
        <f t="shared" si="545"/>
        <v>26.010872370409484</v>
      </c>
      <c r="CN260" s="42">
        <f t="shared" si="545"/>
        <v>26.010872370409484</v>
      </c>
      <c r="CO260" s="42">
        <f t="shared" si="545"/>
        <v>26.010872370409484</v>
      </c>
      <c r="CP260" s="42">
        <f t="shared" si="545"/>
        <v>26.010872370409484</v>
      </c>
      <c r="CQ260" s="42">
        <f t="shared" si="545"/>
        <v>26.010872370409484</v>
      </c>
      <c r="CR260" s="42">
        <f t="shared" si="545"/>
        <v>26.010872370409484</v>
      </c>
      <c r="CS260" s="42">
        <f t="shared" si="545"/>
        <v>26.010872370409484</v>
      </c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</row>
    <row r="261" spans="1:115" s="2" customFormat="1" ht="15">
      <c r="A261" s="9" t="s">
        <v>244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2">
        <f>'High LF - portfolio costs'!CF$10*CE$21</f>
        <v>397.96634726726518</v>
      </c>
      <c r="CG261" s="42">
        <f t="shared" ref="CG261:CT261" si="546">IF(CF262&gt;0,CF262,0)</f>
        <v>371.43525744944748</v>
      </c>
      <c r="CH261" s="42">
        <f t="shared" si="546"/>
        <v>344.90416763162978</v>
      </c>
      <c r="CI261" s="42">
        <f t="shared" si="546"/>
        <v>318.37307781381207</v>
      </c>
      <c r="CJ261" s="42">
        <f t="shared" si="546"/>
        <v>291.84198799599437</v>
      </c>
      <c r="CK261" s="42">
        <f t="shared" si="546"/>
        <v>265.31089817817667</v>
      </c>
      <c r="CL261" s="42">
        <f t="shared" si="546"/>
        <v>238.779808360359</v>
      </c>
      <c r="CM261" s="42">
        <f t="shared" si="546"/>
        <v>212.24871854254133</v>
      </c>
      <c r="CN261" s="42">
        <f t="shared" si="546"/>
        <v>185.71762872472365</v>
      </c>
      <c r="CO261" s="42">
        <f t="shared" si="546"/>
        <v>159.18653890690598</v>
      </c>
      <c r="CP261" s="42">
        <f t="shared" si="546"/>
        <v>132.65544908908831</v>
      </c>
      <c r="CQ261" s="42">
        <f t="shared" si="546"/>
        <v>106.12435927127063</v>
      </c>
      <c r="CR261" s="42">
        <f t="shared" si="546"/>
        <v>79.593269453452962</v>
      </c>
      <c r="CS261" s="42">
        <f t="shared" si="546"/>
        <v>53.062179635635282</v>
      </c>
      <c r="CT261" s="42">
        <f t="shared" si="546"/>
        <v>26.531089817817602</v>
      </c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</row>
    <row r="262" spans="1:115" s="2" customFormat="1" ht="1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133"/>
      <c r="CF262" s="42">
        <f>+CF261-CF263</f>
        <v>371.43525744944748</v>
      </c>
      <c r="CG262" s="42">
        <f t="shared" ref="CG262:CT262" si="547">+CG261-CG263</f>
        <v>344.90416763162978</v>
      </c>
      <c r="CH262" s="42">
        <f t="shared" si="547"/>
        <v>318.37307781381207</v>
      </c>
      <c r="CI262" s="42">
        <f t="shared" si="547"/>
        <v>291.84198799599437</v>
      </c>
      <c r="CJ262" s="42">
        <f t="shared" si="547"/>
        <v>265.31089817817667</v>
      </c>
      <c r="CK262" s="42">
        <f t="shared" si="547"/>
        <v>238.779808360359</v>
      </c>
      <c r="CL262" s="42">
        <f t="shared" si="547"/>
        <v>212.24871854254133</v>
      </c>
      <c r="CM262" s="42">
        <f t="shared" si="547"/>
        <v>185.71762872472365</v>
      </c>
      <c r="CN262" s="42">
        <f t="shared" si="547"/>
        <v>159.18653890690598</v>
      </c>
      <c r="CO262" s="42">
        <f t="shared" si="547"/>
        <v>132.65544908908831</v>
      </c>
      <c r="CP262" s="42">
        <f t="shared" si="547"/>
        <v>106.12435927127063</v>
      </c>
      <c r="CQ262" s="42">
        <f t="shared" si="547"/>
        <v>79.593269453452962</v>
      </c>
      <c r="CR262" s="42">
        <f t="shared" si="547"/>
        <v>53.062179635635282</v>
      </c>
      <c r="CS262" s="42">
        <f t="shared" si="547"/>
        <v>26.531089817817602</v>
      </c>
      <c r="CT262" s="42">
        <f t="shared" si="547"/>
        <v>-7.815970093361102E-14</v>
      </c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</row>
    <row r="263" spans="1:115" s="2" customFormat="1" ht="15">
      <c r="A263" s="9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2">
        <f>IF(CF261&gt;0.1,CF261/$B$8,0)</f>
        <v>26.53108981781768</v>
      </c>
      <c r="CG263" s="42">
        <f>IF(CG261&gt;0.1,CF263,0)</f>
        <v>26.53108981781768</v>
      </c>
      <c r="CH263" s="42">
        <f t="shared" ref="CH263:CT263" si="548">IF(CH261&gt;0.1,CG263,0)</f>
        <v>26.53108981781768</v>
      </c>
      <c r="CI263" s="42">
        <f t="shared" si="548"/>
        <v>26.53108981781768</v>
      </c>
      <c r="CJ263" s="42">
        <f t="shared" si="548"/>
        <v>26.53108981781768</v>
      </c>
      <c r="CK263" s="42">
        <f t="shared" si="548"/>
        <v>26.53108981781768</v>
      </c>
      <c r="CL263" s="42">
        <f t="shared" si="548"/>
        <v>26.53108981781768</v>
      </c>
      <c r="CM263" s="42">
        <f t="shared" si="548"/>
        <v>26.53108981781768</v>
      </c>
      <c r="CN263" s="42">
        <f t="shared" si="548"/>
        <v>26.53108981781768</v>
      </c>
      <c r="CO263" s="42">
        <f t="shared" si="548"/>
        <v>26.53108981781768</v>
      </c>
      <c r="CP263" s="42">
        <f t="shared" si="548"/>
        <v>26.53108981781768</v>
      </c>
      <c r="CQ263" s="42">
        <f t="shared" si="548"/>
        <v>26.53108981781768</v>
      </c>
      <c r="CR263" s="42">
        <f t="shared" si="548"/>
        <v>26.53108981781768</v>
      </c>
      <c r="CS263" s="42">
        <f t="shared" si="548"/>
        <v>26.53108981781768</v>
      </c>
      <c r="CT263" s="42">
        <f t="shared" si="548"/>
        <v>26.53108981781768</v>
      </c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</row>
    <row r="264" spans="1:115" s="2" customFormat="1" ht="15">
      <c r="A264" s="9" t="s">
        <v>404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2"/>
      <c r="CG264" s="42">
        <f>'High LF - portfolio costs'!CG$10*CF$21</f>
        <v>405.92567421261037</v>
      </c>
      <c r="CH264" s="42">
        <f t="shared" ref="CH264" si="549">IF(CG265&gt;0,CG265,0)</f>
        <v>378.86396259843633</v>
      </c>
      <c r="CI264" s="42">
        <f t="shared" ref="CI264" si="550">IF(CH265&gt;0,CH265,0)</f>
        <v>351.80225098426229</v>
      </c>
      <c r="CJ264" s="42">
        <f t="shared" ref="CJ264" si="551">IF(CI265&gt;0,CI265,0)</f>
        <v>324.74053937008824</v>
      </c>
      <c r="CK264" s="42">
        <f t="shared" ref="CK264" si="552">IF(CJ265&gt;0,CJ265,0)</f>
        <v>297.6788277559142</v>
      </c>
      <c r="CL264" s="42">
        <f t="shared" ref="CL264" si="553">IF(CK265&gt;0,CK265,0)</f>
        <v>270.61711614174015</v>
      </c>
      <c r="CM264" s="42">
        <f t="shared" ref="CM264" si="554">IF(CL265&gt;0,CL265,0)</f>
        <v>243.55540452756614</v>
      </c>
      <c r="CN264" s="42">
        <f t="shared" ref="CN264" si="555">IF(CM265&gt;0,CM265,0)</f>
        <v>216.49369291339212</v>
      </c>
      <c r="CO264" s="42">
        <f t="shared" ref="CO264" si="556">IF(CN265&gt;0,CN265,0)</f>
        <v>189.43198129921811</v>
      </c>
      <c r="CP264" s="42">
        <f t="shared" ref="CP264" si="557">IF(CO265&gt;0,CO265,0)</f>
        <v>162.37026968504409</v>
      </c>
      <c r="CQ264" s="42">
        <f t="shared" ref="CQ264" si="558">IF(CP265&gt;0,CP265,0)</f>
        <v>135.30855807087008</v>
      </c>
      <c r="CR264" s="42">
        <f t="shared" ref="CR264" si="559">IF(CQ265&gt;0,CQ265,0)</f>
        <v>108.24684645669605</v>
      </c>
      <c r="CS264" s="42">
        <f t="shared" ref="CS264" si="560">IF(CR265&gt;0,CR265,0)</f>
        <v>81.185134842522018</v>
      </c>
      <c r="CT264" s="42">
        <f t="shared" ref="CT264:CU264" si="561">IF(CS265&gt;0,CS265,0)</f>
        <v>54.123423228347988</v>
      </c>
      <c r="CU264" s="42">
        <f t="shared" si="561"/>
        <v>27.061711614173962</v>
      </c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</row>
    <row r="265" spans="1:115" s="2" customFormat="1" ht="1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133"/>
      <c r="CF265" s="42"/>
      <c r="CG265" s="42">
        <f>+CG264-CG266</f>
        <v>378.86396259843633</v>
      </c>
      <c r="CH265" s="42">
        <f t="shared" ref="CH265:CT265" si="562">+CH264-CH266</f>
        <v>351.80225098426229</v>
      </c>
      <c r="CI265" s="42">
        <f t="shared" si="562"/>
        <v>324.74053937008824</v>
      </c>
      <c r="CJ265" s="42">
        <f t="shared" si="562"/>
        <v>297.6788277559142</v>
      </c>
      <c r="CK265" s="42">
        <f t="shared" si="562"/>
        <v>270.61711614174015</v>
      </c>
      <c r="CL265" s="42">
        <f t="shared" si="562"/>
        <v>243.55540452756614</v>
      </c>
      <c r="CM265" s="42">
        <f t="shared" si="562"/>
        <v>216.49369291339212</v>
      </c>
      <c r="CN265" s="42">
        <f t="shared" si="562"/>
        <v>189.43198129921811</v>
      </c>
      <c r="CO265" s="42">
        <f t="shared" si="562"/>
        <v>162.37026968504409</v>
      </c>
      <c r="CP265" s="42">
        <f t="shared" si="562"/>
        <v>135.30855807087008</v>
      </c>
      <c r="CQ265" s="42">
        <f t="shared" si="562"/>
        <v>108.24684645669605</v>
      </c>
      <c r="CR265" s="42">
        <f t="shared" si="562"/>
        <v>81.185134842522018</v>
      </c>
      <c r="CS265" s="42">
        <f t="shared" si="562"/>
        <v>54.123423228347988</v>
      </c>
      <c r="CT265" s="42">
        <f t="shared" si="562"/>
        <v>27.061711614173962</v>
      </c>
      <c r="CU265" s="42">
        <f t="shared" ref="CU265" si="563">+CU264-CU266</f>
        <v>-6.3948846218409017E-14</v>
      </c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</row>
    <row r="266" spans="1:115" s="2" customFormat="1" ht="15">
      <c r="A266" s="9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2"/>
      <c r="CG266" s="42">
        <f>IF(CG264&gt;0.1,CG264/$B$8,0)</f>
        <v>27.061711614174026</v>
      </c>
      <c r="CH266" s="42">
        <f t="shared" ref="CH266" si="564">IF(CH264&gt;0.1,CG266,0)</f>
        <v>27.061711614174026</v>
      </c>
      <c r="CI266" s="42">
        <f t="shared" ref="CI266" si="565">IF(CI264&gt;0.1,CH266,0)</f>
        <v>27.061711614174026</v>
      </c>
      <c r="CJ266" s="42">
        <f t="shared" ref="CJ266" si="566">IF(CJ264&gt;0.1,CI266,0)</f>
        <v>27.061711614174026</v>
      </c>
      <c r="CK266" s="42">
        <f t="shared" ref="CK266" si="567">IF(CK264&gt;0.1,CJ266,0)</f>
        <v>27.061711614174026</v>
      </c>
      <c r="CL266" s="42">
        <f t="shared" ref="CL266" si="568">IF(CL264&gt;0.1,CK266,0)</f>
        <v>27.061711614174026</v>
      </c>
      <c r="CM266" s="42">
        <f t="shared" ref="CM266" si="569">IF(CM264&gt;0.1,CL266,0)</f>
        <v>27.061711614174026</v>
      </c>
      <c r="CN266" s="42">
        <f t="shared" ref="CN266" si="570">IF(CN264&gt;0.1,CM266,0)</f>
        <v>27.061711614174026</v>
      </c>
      <c r="CO266" s="42">
        <f t="shared" ref="CO266" si="571">IF(CO264&gt;0.1,CN266,0)</f>
        <v>27.061711614174026</v>
      </c>
      <c r="CP266" s="42">
        <f t="shared" ref="CP266" si="572">IF(CP264&gt;0.1,CO266,0)</f>
        <v>27.061711614174026</v>
      </c>
      <c r="CQ266" s="42">
        <f t="shared" ref="CQ266" si="573">IF(CQ264&gt;0.1,CP266,0)</f>
        <v>27.061711614174026</v>
      </c>
      <c r="CR266" s="42">
        <f t="shared" ref="CR266" si="574">IF(CR264&gt;0.1,CQ266,0)</f>
        <v>27.061711614174026</v>
      </c>
      <c r="CS266" s="42">
        <f t="shared" ref="CS266" si="575">IF(CS264&gt;0.1,CR266,0)</f>
        <v>27.061711614174026</v>
      </c>
      <c r="CT266" s="42">
        <f t="shared" ref="CT266:CU266" si="576">IF(CT264&gt;0.1,CS266,0)</f>
        <v>27.061711614174026</v>
      </c>
      <c r="CU266" s="42">
        <f t="shared" si="576"/>
        <v>27.061711614174026</v>
      </c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</row>
    <row r="267" spans="1:115" s="2" customFormat="1">
      <c r="AN267" s="391"/>
      <c r="AO267" s="391"/>
      <c r="AP267" s="391"/>
      <c r="AQ267" s="391"/>
      <c r="AR267" s="391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  <c r="BC267" s="391"/>
      <c r="BD267" s="391"/>
      <c r="BE267" s="391"/>
      <c r="BF267" s="391"/>
      <c r="BG267" s="391"/>
      <c r="BH267" s="391"/>
      <c r="BI267" s="391"/>
      <c r="BJ267" s="391"/>
      <c r="BK267" s="391"/>
      <c r="BL267" s="391"/>
      <c r="BM267" s="391"/>
      <c r="BN267" s="391"/>
      <c r="BO267" s="391"/>
      <c r="BP267" s="391"/>
      <c r="BQ267" s="391"/>
      <c r="BR267" s="391"/>
      <c r="BS267" s="391"/>
      <c r="BT267" s="391"/>
      <c r="BU267" s="391"/>
      <c r="BV267" s="391"/>
      <c r="BW267" s="391"/>
      <c r="BX267" s="391"/>
      <c r="BY267" s="391"/>
      <c r="BZ267" s="391"/>
      <c r="CA267" s="391"/>
      <c r="CB267" s="391"/>
    </row>
    <row r="268" spans="1:115" s="2" customFormat="1">
      <c r="A268" s="4" t="s">
        <v>97</v>
      </c>
      <c r="J268" s="392">
        <f>SUM(J27,J32,J36,J41,J44,J47,J50,J53,J56,J59,J62,J65,J68,J71,J74,J77,J80,J83,J86,J89,J92,J95,J98,J101,J104,J107,J110,J113,J116,J119,J122,J125,J128,J131,J134,J137,J140,J143,J146,J149,J152,J155,J158,J161,J164,J167,J170,J173,J176,J179,J182,J185,J188,J191,J194,J197,J200,J203,J206,J209,J212,J215,J218,J221,J224,J227,J230,J233,J236,J239,J242,J245,J248,J251,J254,J257,J260,J263)</f>
        <v>0.75333333333333341</v>
      </c>
      <c r="K268" s="392">
        <f t="shared" ref="K268:BV268" si="577">SUM(K27,K32,K36,K41,K44,K47,K50,K53,K56,K59,K62,K65,K68,K71,K74,K77,K80,K83,K86,K89,K92,K95,K98,K101,K104,K107,K110,K113,K116,K119,K122,K125,K128,K131,K134,K137,K140,K143,K146,K149,K152,K155,K158,K161,K164,K167,K170,K173,K176,K179,K182,K185,K188,K191,K194,K197,K200,K203,K206,K209,K212,K215,K218,K221,K224,K227,K230,K233,K236,K239,K242,K245,K248,K251,K254,K257,K260,K263)</f>
        <v>7.0092653333333335</v>
      </c>
      <c r="L268" s="392">
        <f t="shared" si="577"/>
        <v>15.265671653333333</v>
      </c>
      <c r="M268" s="392">
        <f t="shared" si="577"/>
        <v>24.471934042133334</v>
      </c>
      <c r="N268" s="392">
        <f t="shared" si="577"/>
        <v>34.243770771893331</v>
      </c>
      <c r="O268" s="392">
        <f t="shared" si="577"/>
        <v>42.934358800814934</v>
      </c>
      <c r="P268" s="392">
        <f t="shared" si="577"/>
        <v>52.292993737382623</v>
      </c>
      <c r="Q268" s="392">
        <f>SUM(Q27,Q32,Q36,Q41,Q44,Q47,Q50,Q53,Q56,Q59,Q62,Q65,Q68,Q71,Q74,Q77,Q80,Q83,Q86,Q89,Q92,Q95,Q98,Q101,Q104,Q107,Q110,Q113,Q116,Q119,Q122,Q125,Q128,Q131,Q134,Q137,Q140,Q143,Q146,Q149,Q152,Q155,Q158,Q161,Q164,Q167,Q170,Q173,Q176,Q179,Q182,Q185,Q188,Q191,Q194,Q197,Q200,Q203,Q206,Q209,Q212,Q215,Q218,Q221,Q224,Q227,Q230,Q233,Q236,Q239,Q242,Q245,Q248,Q251,Q254,Q257,Q260,Q263)</f>
        <v>62.49148456903999</v>
      </c>
      <c r="R268" s="392">
        <f t="shared" si="577"/>
        <v>72.815834591930354</v>
      </c>
      <c r="S268" s="392">
        <f t="shared" si="577"/>
        <v>81.354850667574681</v>
      </c>
      <c r="T268" s="392">
        <f t="shared" si="577"/>
        <v>89.251984118068719</v>
      </c>
      <c r="U268" s="392">
        <f t="shared" si="577"/>
        <v>97.555403532769333</v>
      </c>
      <c r="V268" s="392">
        <f t="shared" si="577"/>
        <v>105.94034188279312</v>
      </c>
      <c r="W268" s="392">
        <f t="shared" si="577"/>
        <v>114.76601623928516</v>
      </c>
      <c r="X268" s="392">
        <f t="shared" si="577"/>
        <v>122.85187006458531</v>
      </c>
      <c r="Y268" s="392">
        <f t="shared" si="577"/>
        <v>128.26790746957391</v>
      </c>
      <c r="Z268" s="392">
        <f t="shared" si="577"/>
        <v>127.48106219960789</v>
      </c>
      <c r="AA268" s="392">
        <f>SUM(AA27,AA32,AA36,AA41,AA44,AA47,AA50,AA53,AA56,AA59,AA62,AA65,AA68,AA71,AA74,AA77,AA80,AA83,AA86,AA89,AA92,AA95,AA98,AA101,AA104,AA107,AA110,AA113,AA116,AA119,AA122,AA125,AA128,AA131,AA134,AA137,AA140,AA143,AA146,AA149,AA152,AA155,AA158,AA161,AA164,AA167,AA170,AA173,AA176,AA179,AA182,AA185,AA188,AA191,AA194,AA197,AA200,AA203,AA206,AA209,AA212,AA215,AA218,AA221,AA224,AA227,AA230,AA233,AA236,AA239,AA242,AA245,AA248,AA251,AA254,AA257,AA260,AA263)</f>
        <v>125.73661862370416</v>
      </c>
      <c r="AB268" s="392">
        <f t="shared" si="577"/>
        <v>123.17255823388238</v>
      </c>
      <c r="AC268" s="392">
        <f t="shared" si="577"/>
        <v>120.52375117182463</v>
      </c>
      <c r="AD268" s="392">
        <f t="shared" si="577"/>
        <v>120.44422830259759</v>
      </c>
      <c r="AE268" s="392">
        <f t="shared" si="577"/>
        <v>120.07096867477141</v>
      </c>
      <c r="AF268" s="392">
        <f t="shared" si="577"/>
        <v>119.14062596941544</v>
      </c>
      <c r="AG268" s="392">
        <f t="shared" si="577"/>
        <v>118.37491365296525</v>
      </c>
      <c r="AH268" s="392">
        <f t="shared" si="577"/>
        <v>119.80016633781996</v>
      </c>
      <c r="AI268" s="392">
        <f t="shared" si="577"/>
        <v>122.17596075599924</v>
      </c>
      <c r="AJ268" s="392">
        <f t="shared" si="577"/>
        <v>124.46248897496905</v>
      </c>
      <c r="AK268" s="392">
        <f t="shared" si="577"/>
        <v>126.65171234773689</v>
      </c>
      <c r="AL268" s="392">
        <f t="shared" si="577"/>
        <v>128.49561466808075</v>
      </c>
      <c r="AM268" s="392">
        <f t="shared" si="577"/>
        <v>131.29272905315321</v>
      </c>
      <c r="AN268" s="392">
        <f t="shared" si="577"/>
        <v>136.22398588941132</v>
      </c>
      <c r="AO268" s="392">
        <f t="shared" si="577"/>
        <v>142.07753928544898</v>
      </c>
      <c r="AP268" s="392">
        <f t="shared" si="577"/>
        <v>147.1146694699458</v>
      </c>
      <c r="AQ268" s="392">
        <f t="shared" si="577"/>
        <v>152.25254225813251</v>
      </c>
      <c r="AR268" s="392">
        <f t="shared" si="577"/>
        <v>157.1451888733385</v>
      </c>
      <c r="AS268" s="392">
        <f t="shared" si="577"/>
        <v>160.79011352221033</v>
      </c>
      <c r="AT268" s="392">
        <f t="shared" si="577"/>
        <v>164.30584781820656</v>
      </c>
      <c r="AU268" s="392">
        <f t="shared" si="577"/>
        <v>167.78883148873763</v>
      </c>
      <c r="AV268" s="392">
        <f t="shared" si="577"/>
        <v>171.23634821506658</v>
      </c>
      <c r="AW268" s="392">
        <f t="shared" si="577"/>
        <v>174.53835697599209</v>
      </c>
      <c r="AX268" s="392">
        <f t="shared" si="577"/>
        <v>177.79703217917179</v>
      </c>
      <c r="AY268" s="392">
        <f t="shared" si="577"/>
        <v>181.00931967879151</v>
      </c>
      <c r="AZ268" s="392">
        <f t="shared" si="577"/>
        <v>184.51343779195574</v>
      </c>
      <c r="BA268" s="392">
        <f t="shared" si="577"/>
        <v>188.20370654779489</v>
      </c>
      <c r="BB268" s="392">
        <f t="shared" si="577"/>
        <v>191.96778067875078</v>
      </c>
      <c r="BC268" s="392">
        <f t="shared" si="577"/>
        <v>195.80713629232577</v>
      </c>
      <c r="BD268" s="392">
        <f t="shared" si="577"/>
        <v>199.72327901817229</v>
      </c>
      <c r="BE268" s="392">
        <f t="shared" si="577"/>
        <v>203.71774459853572</v>
      </c>
      <c r="BF268" s="392">
        <f t="shared" si="577"/>
        <v>207.79209949050642</v>
      </c>
      <c r="BG268" s="392">
        <f t="shared" si="577"/>
        <v>211.94794148031653</v>
      </c>
      <c r="BH268" s="392">
        <f t="shared" si="577"/>
        <v>216.18690030992286</v>
      </c>
      <c r="BI268" s="392">
        <f t="shared" si="577"/>
        <v>220.51063831612137</v>
      </c>
      <c r="BJ268" s="392">
        <f t="shared" si="577"/>
        <v>224.92085108244379</v>
      </c>
      <c r="BK268" s="392">
        <f t="shared" si="577"/>
        <v>229.41926810409271</v>
      </c>
      <c r="BL268" s="392">
        <f t="shared" si="577"/>
        <v>234.00765346617453</v>
      </c>
      <c r="BM268" s="392">
        <f t="shared" si="577"/>
        <v>238.68780653549803</v>
      </c>
      <c r="BN268" s="392">
        <f t="shared" si="577"/>
        <v>243.46156266620798</v>
      </c>
      <c r="BO268" s="392">
        <f t="shared" si="577"/>
        <v>248.33079391953214</v>
      </c>
      <c r="BP268" s="392">
        <f t="shared" si="577"/>
        <v>253.29740979792277</v>
      </c>
      <c r="BQ268" s="392">
        <f t="shared" si="577"/>
        <v>258.36335799388121</v>
      </c>
      <c r="BR268" s="392">
        <f t="shared" si="577"/>
        <v>263.53062515375882</v>
      </c>
      <c r="BS268" s="392">
        <f t="shared" si="577"/>
        <v>268.80123765683396</v>
      </c>
      <c r="BT268" s="392">
        <f t="shared" si="577"/>
        <v>274.17726240997064</v>
      </c>
      <c r="BU268" s="392">
        <f t="shared" si="577"/>
        <v>279.66080765817009</v>
      </c>
      <c r="BV268" s="392">
        <f t="shared" si="577"/>
        <v>285.25402381133352</v>
      </c>
      <c r="BW268" s="392">
        <f t="shared" ref="BW268:CF268" si="578">SUM(BW27,BW32,BW36,BW41,BW44,BW47,BW50,BW53,BW56,BW59,BW62,BW65,BW68,BW71,BW74,BW77,BW80,BW83,BW86,BW89,BW92,BW95,BW98,BW101,BW104,BW107,BW110,BW113,BW116,BW119,BW122,BW125,BW128,BW131,BW134,BW137,BW140,BW143,BW146,BW149,BW152,BW155,BW158,BW161,BW164,BW167,BW170,BW173,BW176,BW179,BW182,BW185,BW188,BW191,BW194,BW197,BW200,BW203,BW206,BW209,BW212,BW215,BW218,BW221,BW224,BW227,BW230,BW233,BW236,BW239,BW242,BW245,BW248,BW251,BW254,BW257,BW260,BW263)</f>
        <v>290.95910428756014</v>
      </c>
      <c r="BX268" s="392">
        <f t="shared" si="578"/>
        <v>296.77828637331146</v>
      </c>
      <c r="BY268" s="392">
        <f t="shared" si="578"/>
        <v>302.71385210077767</v>
      </c>
      <c r="BZ268" s="392">
        <f t="shared" si="578"/>
        <v>308.76812914279327</v>
      </c>
      <c r="CA268" s="392">
        <f t="shared" si="578"/>
        <v>314.94349172564904</v>
      </c>
      <c r="CB268" s="392">
        <f t="shared" si="578"/>
        <v>321.24236156016207</v>
      </c>
      <c r="CC268" s="392">
        <f t="shared" si="578"/>
        <v>327.66720879136523</v>
      </c>
      <c r="CD268" s="392">
        <f t="shared" si="578"/>
        <v>334.22055296719253</v>
      </c>
      <c r="CE268" s="392">
        <f t="shared" si="578"/>
        <v>340.90496402653633</v>
      </c>
      <c r="CF268" s="392">
        <f t="shared" si="578"/>
        <v>347.72306330706715</v>
      </c>
      <c r="CG268" s="392">
        <f>SUM(CG27,CG32,CG36,CG41,CG44,CG47,CG50,CG53,CG56,CG59,CG62,CG65,CG68,CG71,CG74,CG77,CG80,CG83,CG86,CG89,CG92,CG95,CG98,CG101,CG104,CG107,CG110,CG113,CG116,CG119,CG122,CG125,CG128,CG131,CG134,CG137,CG140,CG143,CG146,CG149,CG152,CG155,CG158,CG161,CG164,CG167,CG170,CG173,CG176,CG179,CG182,CG185,CG188,CG191,CG194,CG197,CG200,CG203,CG206,CG209,CG212,CG215,CG218,CG221,CG224,CG227,CG230,CG233,CG236,CG239,CG242,CG245,CG248,CG251,CG254,CG257,CG260,CG263,CG266)</f>
        <v>354.67752457320853</v>
      </c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</row>
    <row r="269" spans="1:115" s="2" customFormat="1">
      <c r="A269" s="9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</row>
    <row r="270" spans="1:115" s="2" customFormat="1">
      <c r="A270" s="9" t="s">
        <v>98</v>
      </c>
      <c r="J270" s="38">
        <f>(SUM(J25,J30,J34,J39,J42,J45,J48,J51,J54,J57,J60,J63,J66,J69,J72,J75,J78,J81,J84,J87,J90,J93,J96,J99,J102,J105,J108,J111,J114,J117,J120,J123,J126,J129,J132,J135,J138,J141,J144,J147,J150,J153,J156,J159,J162,J165,J168,J171,J174,J177,J180,J183,J186,J189,J192,J195,J198,J201,J204,J207,J210,J213,J216,J219,J222,J225,J228,J231,J234,J237,J240,J243,J246,J249,J252,J255,J258,J261)+SUM(J26,J31,J35,J40,J43,J46,J49,J52,J55,J58,J61,J64,J67,J70,J73,J76,J79,J82,J85,J88,J91,J94,J97,J100,J103,J106,J109,J112,J115,J118,J121,J124,J127,J130,J133,J136,J139,J142,J145,J148,J151,J154,J157,J160,J163,J166,J169,J172,J175,J178,J181,J184,J187,J190,J193,J196,J199,J202,J205,J208,J211,J214,J217,J220,J223,J226,J229,J232,J235,J238,J241,J244,J247,J250,J253,J256,J259,J262))/2</f>
        <v>10.923333333333334</v>
      </c>
      <c r="K270" s="38">
        <f t="shared" ref="K270:BV270" si="579">(SUM(K25,K30,K34,K39,K42,K45,K48,K51,K54,K57,K60,K63,K66,K69,K72,K75,K78,K81,K84,K87,K90,K93,K96,K99,K102,K105,K108,K111,K114,K117,K120,K123,K126,K129,K132,K135,K138,K141,K144,K147,K150,K153,K156,K159,K162,K165,K168,K171,K174,K177,K180,K183,K186,K189,K192,K195,K198,K201,K204,K207,K210,K213,K216,K219,K222,K225,K228,K231,K234,K237,K240,K243,K246,K249,K252,K255,K258,K261)+SUM(K26,K31,K35,K40,K43,K46,K49,K52,K55,K58,K61,K64,K67,K70,K73,K76,K79,K82,K85,K88,K91,K94,K97,K100,K103,K106,K109,K112,K115,K118,K121,K124,K127,K130,K133,K136,K139,K142,K145,K148,K151,K154,K157,K160,K163,K166,K169,K172,K175,K178,K181,K184,K187,K190,K193,K196,K199,K202,K205,K208,K211,K214,K217,K220,K223,K226,K229,K232,K235,K238,K241,K244,K247,K250,K253,K256,K259,K262))/2</f>
        <v>100.88101400000001</v>
      </c>
      <c r="L270" s="38">
        <f t="shared" si="579"/>
        <v>213.58964030666669</v>
      </c>
      <c r="M270" s="38">
        <f t="shared" si="579"/>
        <v>331.81477329093332</v>
      </c>
      <c r="N270" s="38">
        <f t="shared" si="579"/>
        <v>449.03447183031994</v>
      </c>
      <c r="O270" s="38">
        <f t="shared" si="579"/>
        <v>540.80422747778994</v>
      </c>
      <c r="P270" s="38">
        <f t="shared" si="579"/>
        <v>633.57007525720644</v>
      </c>
      <c r="Q270" s="38">
        <f t="shared" si="579"/>
        <v>729.15519857885556</v>
      </c>
      <c r="R270" s="38">
        <f t="shared" si="579"/>
        <v>816.36678934172596</v>
      </c>
      <c r="S270" s="38">
        <f t="shared" si="579"/>
        <v>867.36668784663823</v>
      </c>
      <c r="T270" s="38">
        <f t="shared" si="579"/>
        <v>900.52027221122705</v>
      </c>
      <c r="U270" s="38">
        <f t="shared" si="579"/>
        <v>931.66786960631703</v>
      </c>
      <c r="V270" s="38">
        <f t="shared" si="579"/>
        <v>955.69407214889247</v>
      </c>
      <c r="W270" s="38">
        <f t="shared" si="579"/>
        <v>977.72600843523401</v>
      </c>
      <c r="X270" s="38">
        <f t="shared" si="579"/>
        <v>980.20487266280099</v>
      </c>
      <c r="Y270" s="38">
        <f t="shared" si="579"/>
        <v>947.18554497055038</v>
      </c>
      <c r="Z270" s="38">
        <f t="shared" si="579"/>
        <v>901.34736108646939</v>
      </c>
      <c r="AA270" s="38">
        <f t="shared" si="579"/>
        <v>872.41796183625763</v>
      </c>
      <c r="AB270" s="38">
        <f t="shared" si="579"/>
        <v>847.59640339213752</v>
      </c>
      <c r="AC270" s="38">
        <f t="shared" si="579"/>
        <v>832.59369370481772</v>
      </c>
      <c r="AD270" s="38">
        <f t="shared" si="579"/>
        <v>841.27568136302511</v>
      </c>
      <c r="AE270" s="38">
        <f t="shared" si="579"/>
        <v>855.7987125054633</v>
      </c>
      <c r="AF270" s="38">
        <f t="shared" si="579"/>
        <v>875.21513707789086</v>
      </c>
      <c r="AG270" s="38">
        <f t="shared" si="579"/>
        <v>899.83693286330333</v>
      </c>
      <c r="AH270" s="38">
        <f t="shared" si="579"/>
        <v>930.21342427539616</v>
      </c>
      <c r="AI270" s="38">
        <f t="shared" si="579"/>
        <v>963.31927875858628</v>
      </c>
      <c r="AJ270" s="38">
        <f t="shared" si="579"/>
        <v>998.84926839815807</v>
      </c>
      <c r="AK270" s="38">
        <f t="shared" si="579"/>
        <v>1031.9045935786796</v>
      </c>
      <c r="AL270" s="38">
        <f t="shared" si="579"/>
        <v>1064.3745802233093</v>
      </c>
      <c r="AM270" s="38">
        <f t="shared" si="579"/>
        <v>1097.7249315182812</v>
      </c>
      <c r="AN270" s="38">
        <f t="shared" si="579"/>
        <v>1130.4759876656997</v>
      </c>
      <c r="AO270" s="38">
        <f t="shared" si="579"/>
        <v>1161.1648269693446</v>
      </c>
      <c r="AP270" s="38">
        <f t="shared" si="579"/>
        <v>1189.8051165205434</v>
      </c>
      <c r="AQ270" s="38">
        <f t="shared" si="579"/>
        <v>1216.8226324639784</v>
      </c>
      <c r="AR270" s="38">
        <f t="shared" si="579"/>
        <v>1242.3589111418667</v>
      </c>
      <c r="AS270" s="38">
        <f t="shared" si="579"/>
        <v>1267.2311070725882</v>
      </c>
      <c r="AT270" s="38">
        <f t="shared" si="579"/>
        <v>1292.1997704734458</v>
      </c>
      <c r="AU270" s="38">
        <f t="shared" si="579"/>
        <v>1317.4194077724612</v>
      </c>
      <c r="AV270" s="38">
        <f t="shared" si="579"/>
        <v>1342.9991344120963</v>
      </c>
      <c r="AW270" s="38">
        <f t="shared" si="579"/>
        <v>1369.105944637935</v>
      </c>
      <c r="AX270" s="38">
        <f t="shared" si="579"/>
        <v>1395.9122961381481</v>
      </c>
      <c r="AY270" s="38">
        <f t="shared" si="579"/>
        <v>1423.5426472085178</v>
      </c>
      <c r="AZ270" s="38">
        <f t="shared" si="579"/>
        <v>1451.9554660124822</v>
      </c>
      <c r="BA270" s="38">
        <f t="shared" si="579"/>
        <v>1480.994575332732</v>
      </c>
      <c r="BB270" s="38">
        <f t="shared" si="579"/>
        <v>1510.6144668393868</v>
      </c>
      <c r="BC270" s="38">
        <f t="shared" si="579"/>
        <v>1540.8267561761743</v>
      </c>
      <c r="BD270" s="38">
        <f t="shared" si="579"/>
        <v>1571.6432912996979</v>
      </c>
      <c r="BE270" s="38">
        <f t="shared" si="579"/>
        <v>1603.0761571256917</v>
      </c>
      <c r="BF270" s="38">
        <f t="shared" si="579"/>
        <v>1635.1376802682055</v>
      </c>
      <c r="BG270" s="38">
        <f t="shared" si="579"/>
        <v>1667.8404338735695</v>
      </c>
      <c r="BH270" s="38">
        <f t="shared" si="579"/>
        <v>1701.1972425510412</v>
      </c>
      <c r="BI270" s="38">
        <f t="shared" si="579"/>
        <v>1735.2211874020618</v>
      </c>
      <c r="BJ270" s="38">
        <f t="shared" si="579"/>
        <v>1769.9256111501031</v>
      </c>
      <c r="BK270" s="38">
        <f t="shared" si="579"/>
        <v>1805.3241233731051</v>
      </c>
      <c r="BL270" s="38">
        <f t="shared" si="579"/>
        <v>1841.4306058405673</v>
      </c>
      <c r="BM270" s="38">
        <f t="shared" si="579"/>
        <v>1878.2592179573785</v>
      </c>
      <c r="BN270" s="38">
        <f t="shared" si="579"/>
        <v>1915.8244023165262</v>
      </c>
      <c r="BO270" s="38">
        <f t="shared" si="579"/>
        <v>1954.1408903628567</v>
      </c>
      <c r="BP270" s="38">
        <f t="shared" si="579"/>
        <v>1993.2237081701137</v>
      </c>
      <c r="BQ270" s="38">
        <f t="shared" si="579"/>
        <v>2033.088182333516</v>
      </c>
      <c r="BR270" s="38">
        <f t="shared" si="579"/>
        <v>2073.7499459801866</v>
      </c>
      <c r="BS270" s="38">
        <f t="shared" si="579"/>
        <v>2115.22494489979</v>
      </c>
      <c r="BT270" s="38">
        <f t="shared" si="579"/>
        <v>2157.5294437977859</v>
      </c>
      <c r="BU270" s="38">
        <f t="shared" si="579"/>
        <v>2200.6800326737416</v>
      </c>
      <c r="BV270" s="38">
        <f t="shared" si="579"/>
        <v>2244.693633327216</v>
      </c>
      <c r="BW270" s="38">
        <f t="shared" ref="BW270:CF270" si="580">(SUM(BW25,BW30,BW34,BW39,BW42,BW45,BW48,BW51,BW54,BW57,BW60,BW63,BW66,BW69,BW72,BW75,BW78,BW81,BW84,BW87,BW90,BW93,BW96,BW99,BW102,BW105,BW108,BW111,BW114,BW117,BW120,BW123,BW126,BW129,BW132,BW135,BW138,BW141,BW144,BW147,BW150,BW153,BW156,BW159,BW162,BW165,BW168,BW171,BW174,BW177,BW180,BW183,BW186,BW189,BW192,BW195,BW198,BW201,BW204,BW207,BW210,BW213,BW216,BW219,BW222,BW225,BW228,BW231,BW234,BW237,BW240,BW243,BW246,BW249,BW252,BW255,BW258,BW261)+SUM(BW26,BW31,BW35,BW40,BW43,BW46,BW49,BW52,BW55,BW58,BW61,BW64,BW67,BW70,BW73,BW76,BW79,BW82,BW85,BW88,BW91,BW94,BW97,BW100,BW103,BW106,BW109,BW112,BW115,BW118,BW121,BW124,BW127,BW130,BW133,BW136,BW139,BW142,BW145,BW148,BW151,BW154,BW157,BW160,BW163,BW166,BW169,BW172,BW175,BW178,BW181,BW184,BW187,BW190,BW193,BW196,BW199,BW202,BW205,BW208,BW211,BW214,BW217,BW220,BW223,BW226,BW229,BW232,BW235,BW238,BW241,BW244,BW247,BW250,BW253,BW256,BW259,BW262))/2</f>
        <v>2289.5875059937607</v>
      </c>
      <c r="BX270" s="38">
        <f t="shared" si="580"/>
        <v>2335.3792561136356</v>
      </c>
      <c r="BY270" s="38">
        <f t="shared" si="580"/>
        <v>2382.0868412359087</v>
      </c>
      <c r="BZ270" s="38">
        <f t="shared" si="580"/>
        <v>2429.7285780606262</v>
      </c>
      <c r="CA270" s="38">
        <f t="shared" si="580"/>
        <v>2478.3231496218391</v>
      </c>
      <c r="CB270" s="38">
        <f t="shared" si="580"/>
        <v>2527.8896126142758</v>
      </c>
      <c r="CC270" s="38">
        <f t="shared" si="580"/>
        <v>2578.4474048665616</v>
      </c>
      <c r="CD270" s="38">
        <f t="shared" si="580"/>
        <v>2630.016352963893</v>
      </c>
      <c r="CE270" s="38">
        <f t="shared" si="580"/>
        <v>2682.6166800231704</v>
      </c>
      <c r="CF270" s="38">
        <f t="shared" si="580"/>
        <v>2736.2690136236333</v>
      </c>
      <c r="CG270" s="38">
        <f>(SUM(CG25,CG30,CG34,CG39,CG42,CG45,CG48,CG51,CG54,CG57,CG60,CG63,CG66,CG69,CG72,CG75,CG78,CG81,CG84,CG87,CG90,CG93,CG96,CG99,CG102,CG105,CG108,CG111,CG114,CG117,CG120,CG123,CG126,CG129,CG132,CG135,CG138,CG141,CG144,CG147,CG150,CG153,CG156,CG159,CG162,CG165,CG168,CG171,CG174,CG177,CG180,CG183,CG186,CG189,CG192,CG195,CG198,CG201,CG204,CG207,CG210,CG213,CG216,CG219,CG222,CG225,CG228,CG231,CG234,CG237,CG240,CG243,CG246,CG249,CG252,CG255,CG258,CG261,CG264)+SUM(CG26,CG31,CG35,CG40,CG43,CG46,CG49,CG52,CG55,CG58,CG61,CG64,CG67,CG70,CG73,CG76,CG79,CG82,CG85,CG88,CG91,CG94,CG97,CG100,CG103,CG106,CG109,CG112,CG115,CG118,CG121,CG124,CG127,CG130,CG133,CG136,CG139,CG142,CG145,CG148,CG151,CG154,CG157,CG160,CG163,CG166,CG169,CG172,CG175,CG178,CG181,CG184,CG187,CG190,CG193,CG196,CG199,CG202,CG205,CG208,CG211,CG214,CG217,CG220,CG223,CG226,CG229,CG232,CG235,CG238,CG241,CG244,CG247,CG250,CG253,CG256,CG259,CG262,CG265))/2</f>
        <v>2790.994393896106</v>
      </c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</row>
    <row r="271" spans="1:115" s="2" customFormat="1" ht="15">
      <c r="A271" s="9" t="s">
        <v>99</v>
      </c>
      <c r="J271" s="16">
        <f>J270*$C$12</f>
        <v>0</v>
      </c>
      <c r="K271" s="16">
        <f t="shared" ref="K271:AO271" si="581">K270*$C$12</f>
        <v>0</v>
      </c>
      <c r="L271" s="16">
        <f t="shared" si="581"/>
        <v>0</v>
      </c>
      <c r="M271" s="16">
        <f t="shared" si="581"/>
        <v>0</v>
      </c>
      <c r="N271" s="16">
        <f t="shared" si="581"/>
        <v>0</v>
      </c>
      <c r="O271" s="16">
        <f t="shared" si="581"/>
        <v>0</v>
      </c>
      <c r="P271" s="16">
        <f t="shared" si="581"/>
        <v>0</v>
      </c>
      <c r="Q271" s="16">
        <f t="shared" si="581"/>
        <v>0</v>
      </c>
      <c r="R271" s="16">
        <f t="shared" si="581"/>
        <v>0</v>
      </c>
      <c r="S271" s="16">
        <f t="shared" si="581"/>
        <v>0</v>
      </c>
      <c r="T271" s="16">
        <f t="shared" si="581"/>
        <v>0</v>
      </c>
      <c r="U271" s="16">
        <f t="shared" si="581"/>
        <v>0</v>
      </c>
      <c r="V271" s="16">
        <f t="shared" si="581"/>
        <v>0</v>
      </c>
      <c r="W271" s="16">
        <f t="shared" si="581"/>
        <v>0</v>
      </c>
      <c r="X271" s="16">
        <f t="shared" si="581"/>
        <v>0</v>
      </c>
      <c r="Y271" s="16">
        <f t="shared" si="581"/>
        <v>0</v>
      </c>
      <c r="Z271" s="16">
        <f t="shared" si="581"/>
        <v>0</v>
      </c>
      <c r="AA271" s="16">
        <f t="shared" si="581"/>
        <v>0</v>
      </c>
      <c r="AB271" s="16">
        <f t="shared" si="581"/>
        <v>0</v>
      </c>
      <c r="AC271" s="16">
        <f t="shared" si="581"/>
        <v>0</v>
      </c>
      <c r="AD271" s="16">
        <f t="shared" si="581"/>
        <v>0</v>
      </c>
      <c r="AE271" s="16">
        <f t="shared" si="581"/>
        <v>0</v>
      </c>
      <c r="AF271" s="16">
        <f t="shared" si="581"/>
        <v>0</v>
      </c>
      <c r="AG271" s="16">
        <f t="shared" si="581"/>
        <v>0</v>
      </c>
      <c r="AH271" s="16">
        <f t="shared" si="581"/>
        <v>0</v>
      </c>
      <c r="AI271" s="16">
        <f t="shared" si="581"/>
        <v>0</v>
      </c>
      <c r="AJ271" s="16">
        <f t="shared" si="581"/>
        <v>0</v>
      </c>
      <c r="AK271" s="16">
        <f t="shared" si="581"/>
        <v>0</v>
      </c>
      <c r="AL271" s="16">
        <f t="shared" si="581"/>
        <v>0</v>
      </c>
      <c r="AM271" s="16">
        <f t="shared" si="581"/>
        <v>0</v>
      </c>
      <c r="AN271" s="16">
        <f t="shared" si="581"/>
        <v>0</v>
      </c>
      <c r="AO271" s="16">
        <f t="shared" si="581"/>
        <v>0</v>
      </c>
      <c r="AP271" s="16">
        <f t="shared" ref="AP271:BU271" si="582">AP270*$C$12</f>
        <v>0</v>
      </c>
      <c r="AQ271" s="16">
        <f t="shared" si="582"/>
        <v>0</v>
      </c>
      <c r="AR271" s="16">
        <f t="shared" si="582"/>
        <v>0</v>
      </c>
      <c r="AS271" s="16">
        <f t="shared" si="582"/>
        <v>0</v>
      </c>
      <c r="AT271" s="16">
        <f t="shared" si="582"/>
        <v>0</v>
      </c>
      <c r="AU271" s="16">
        <f t="shared" si="582"/>
        <v>0</v>
      </c>
      <c r="AV271" s="16">
        <f t="shared" si="582"/>
        <v>0</v>
      </c>
      <c r="AW271" s="16">
        <f t="shared" si="582"/>
        <v>0</v>
      </c>
      <c r="AX271" s="16">
        <f t="shared" si="582"/>
        <v>0</v>
      </c>
      <c r="AY271" s="16">
        <f t="shared" si="582"/>
        <v>0</v>
      </c>
      <c r="AZ271" s="16">
        <f t="shared" si="582"/>
        <v>0</v>
      </c>
      <c r="BA271" s="16">
        <f t="shared" si="582"/>
        <v>0</v>
      </c>
      <c r="BB271" s="16">
        <f t="shared" si="582"/>
        <v>0</v>
      </c>
      <c r="BC271" s="16">
        <f t="shared" si="582"/>
        <v>0</v>
      </c>
      <c r="BD271" s="16">
        <f t="shared" si="582"/>
        <v>0</v>
      </c>
      <c r="BE271" s="16">
        <f t="shared" si="582"/>
        <v>0</v>
      </c>
      <c r="BF271" s="16">
        <f t="shared" si="582"/>
        <v>0</v>
      </c>
      <c r="BG271" s="16">
        <f t="shared" si="582"/>
        <v>0</v>
      </c>
      <c r="BH271" s="16">
        <f t="shared" si="582"/>
        <v>0</v>
      </c>
      <c r="BI271" s="16">
        <f t="shared" si="582"/>
        <v>0</v>
      </c>
      <c r="BJ271" s="16">
        <f t="shared" si="582"/>
        <v>0</v>
      </c>
      <c r="BK271" s="16">
        <f t="shared" si="582"/>
        <v>0</v>
      </c>
      <c r="BL271" s="16">
        <f t="shared" si="582"/>
        <v>0</v>
      </c>
      <c r="BM271" s="16">
        <f t="shared" si="582"/>
        <v>0</v>
      </c>
      <c r="BN271" s="16">
        <f t="shared" si="582"/>
        <v>0</v>
      </c>
      <c r="BO271" s="16">
        <f t="shared" si="582"/>
        <v>0</v>
      </c>
      <c r="BP271" s="16">
        <f t="shared" si="582"/>
        <v>0</v>
      </c>
      <c r="BQ271" s="16">
        <f t="shared" si="582"/>
        <v>0</v>
      </c>
      <c r="BR271" s="16">
        <f t="shared" si="582"/>
        <v>0</v>
      </c>
      <c r="BS271" s="16">
        <f t="shared" si="582"/>
        <v>0</v>
      </c>
      <c r="BT271" s="16">
        <f t="shared" si="582"/>
        <v>0</v>
      </c>
      <c r="BU271" s="16">
        <f t="shared" si="582"/>
        <v>0</v>
      </c>
      <c r="BV271" s="16">
        <f t="shared" ref="BV271:CG271" si="583">BV270*$C$12</f>
        <v>0</v>
      </c>
      <c r="BW271" s="16">
        <f t="shared" si="583"/>
        <v>0</v>
      </c>
      <c r="BX271" s="16">
        <f t="shared" si="583"/>
        <v>0</v>
      </c>
      <c r="BY271" s="16">
        <f t="shared" si="583"/>
        <v>0</v>
      </c>
      <c r="BZ271" s="16">
        <f t="shared" si="583"/>
        <v>0</v>
      </c>
      <c r="CA271" s="16">
        <f t="shared" si="583"/>
        <v>0</v>
      </c>
      <c r="CB271" s="16">
        <f t="shared" si="583"/>
        <v>0</v>
      </c>
      <c r="CC271" s="16">
        <f t="shared" si="583"/>
        <v>0</v>
      </c>
      <c r="CD271" s="16">
        <f t="shared" si="583"/>
        <v>0</v>
      </c>
      <c r="CE271" s="16">
        <f t="shared" si="583"/>
        <v>0</v>
      </c>
      <c r="CF271" s="16">
        <f t="shared" si="583"/>
        <v>0</v>
      </c>
      <c r="CG271" s="16">
        <f t="shared" si="583"/>
        <v>0</v>
      </c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</row>
    <row r="272" spans="1:115" s="2" customFormat="1" ht="15">
      <c r="A272" s="9" t="s">
        <v>100</v>
      </c>
      <c r="J272" s="143">
        <f>J270*$C$11</f>
        <v>10.923333333333334</v>
      </c>
      <c r="K272" s="16">
        <f t="shared" ref="K272:AO272" si="584">K270*$C$11</f>
        <v>100.88101400000001</v>
      </c>
      <c r="L272" s="16">
        <f t="shared" si="584"/>
        <v>213.58964030666669</v>
      </c>
      <c r="M272" s="16">
        <f t="shared" si="584"/>
        <v>331.81477329093332</v>
      </c>
      <c r="N272" s="16">
        <f t="shared" si="584"/>
        <v>449.03447183031994</v>
      </c>
      <c r="O272" s="16">
        <f t="shared" si="584"/>
        <v>540.80422747778994</v>
      </c>
      <c r="P272" s="16">
        <f t="shared" si="584"/>
        <v>633.57007525720644</v>
      </c>
      <c r="Q272" s="16">
        <f t="shared" si="584"/>
        <v>729.15519857885556</v>
      </c>
      <c r="R272" s="16">
        <f t="shared" si="584"/>
        <v>816.36678934172596</v>
      </c>
      <c r="S272" s="16">
        <f t="shared" si="584"/>
        <v>867.36668784663823</v>
      </c>
      <c r="T272" s="16">
        <f t="shared" si="584"/>
        <v>900.52027221122705</v>
      </c>
      <c r="U272" s="16">
        <f t="shared" si="584"/>
        <v>931.66786960631703</v>
      </c>
      <c r="V272" s="16">
        <f t="shared" si="584"/>
        <v>955.69407214889247</v>
      </c>
      <c r="W272" s="16">
        <f t="shared" si="584"/>
        <v>977.72600843523401</v>
      </c>
      <c r="X272" s="16">
        <f t="shared" si="584"/>
        <v>980.20487266280099</v>
      </c>
      <c r="Y272" s="16">
        <f t="shared" si="584"/>
        <v>947.18554497055038</v>
      </c>
      <c r="Z272" s="16">
        <f t="shared" si="584"/>
        <v>901.34736108646939</v>
      </c>
      <c r="AA272" s="16">
        <f t="shared" si="584"/>
        <v>872.41796183625763</v>
      </c>
      <c r="AB272" s="16">
        <f t="shared" si="584"/>
        <v>847.59640339213752</v>
      </c>
      <c r="AC272" s="16">
        <f t="shared" si="584"/>
        <v>832.59369370481772</v>
      </c>
      <c r="AD272" s="16">
        <f t="shared" si="584"/>
        <v>841.27568136302511</v>
      </c>
      <c r="AE272" s="16">
        <f t="shared" si="584"/>
        <v>855.7987125054633</v>
      </c>
      <c r="AF272" s="16">
        <f t="shared" si="584"/>
        <v>875.21513707789086</v>
      </c>
      <c r="AG272" s="16">
        <f t="shared" si="584"/>
        <v>899.83693286330333</v>
      </c>
      <c r="AH272" s="16">
        <f t="shared" si="584"/>
        <v>930.21342427539616</v>
      </c>
      <c r="AI272" s="16">
        <f t="shared" si="584"/>
        <v>963.31927875858628</v>
      </c>
      <c r="AJ272" s="16">
        <f t="shared" si="584"/>
        <v>998.84926839815807</v>
      </c>
      <c r="AK272" s="16">
        <f t="shared" si="584"/>
        <v>1031.9045935786796</v>
      </c>
      <c r="AL272" s="16">
        <f t="shared" si="584"/>
        <v>1064.3745802233093</v>
      </c>
      <c r="AM272" s="16">
        <f t="shared" si="584"/>
        <v>1097.7249315182812</v>
      </c>
      <c r="AN272" s="16">
        <f t="shared" si="584"/>
        <v>1130.4759876656997</v>
      </c>
      <c r="AO272" s="16">
        <f t="shared" si="584"/>
        <v>1161.1648269693446</v>
      </c>
      <c r="AP272" s="16">
        <f t="shared" ref="AP272:BU272" si="585">AP270*$C$11</f>
        <v>1189.8051165205434</v>
      </c>
      <c r="AQ272" s="16">
        <f t="shared" si="585"/>
        <v>1216.8226324639784</v>
      </c>
      <c r="AR272" s="16">
        <f t="shared" si="585"/>
        <v>1242.3589111418667</v>
      </c>
      <c r="AS272" s="16">
        <f t="shared" si="585"/>
        <v>1267.2311070725882</v>
      </c>
      <c r="AT272" s="16">
        <f t="shared" si="585"/>
        <v>1292.1997704734458</v>
      </c>
      <c r="AU272" s="16">
        <f t="shared" si="585"/>
        <v>1317.4194077724612</v>
      </c>
      <c r="AV272" s="16">
        <f t="shared" si="585"/>
        <v>1342.9991344120963</v>
      </c>
      <c r="AW272" s="16">
        <f t="shared" si="585"/>
        <v>1369.105944637935</v>
      </c>
      <c r="AX272" s="16">
        <f t="shared" si="585"/>
        <v>1395.9122961381481</v>
      </c>
      <c r="AY272" s="16">
        <f t="shared" si="585"/>
        <v>1423.5426472085178</v>
      </c>
      <c r="AZ272" s="16">
        <f t="shared" si="585"/>
        <v>1451.9554660124822</v>
      </c>
      <c r="BA272" s="16">
        <f t="shared" si="585"/>
        <v>1480.994575332732</v>
      </c>
      <c r="BB272" s="16">
        <f t="shared" si="585"/>
        <v>1510.6144668393868</v>
      </c>
      <c r="BC272" s="16">
        <f t="shared" si="585"/>
        <v>1540.8267561761743</v>
      </c>
      <c r="BD272" s="16">
        <f t="shared" si="585"/>
        <v>1571.6432912996979</v>
      </c>
      <c r="BE272" s="16">
        <f t="shared" si="585"/>
        <v>1603.0761571256917</v>
      </c>
      <c r="BF272" s="16">
        <f t="shared" si="585"/>
        <v>1635.1376802682055</v>
      </c>
      <c r="BG272" s="16">
        <f t="shared" si="585"/>
        <v>1667.8404338735695</v>
      </c>
      <c r="BH272" s="16">
        <f t="shared" si="585"/>
        <v>1701.1972425510412</v>
      </c>
      <c r="BI272" s="16">
        <f t="shared" si="585"/>
        <v>1735.2211874020618</v>
      </c>
      <c r="BJ272" s="16">
        <f t="shared" si="585"/>
        <v>1769.9256111501031</v>
      </c>
      <c r="BK272" s="16">
        <f t="shared" si="585"/>
        <v>1805.3241233731051</v>
      </c>
      <c r="BL272" s="16">
        <f t="shared" si="585"/>
        <v>1841.4306058405673</v>
      </c>
      <c r="BM272" s="16">
        <f t="shared" si="585"/>
        <v>1878.2592179573785</v>
      </c>
      <c r="BN272" s="16">
        <f t="shared" si="585"/>
        <v>1915.8244023165262</v>
      </c>
      <c r="BO272" s="16">
        <f t="shared" si="585"/>
        <v>1954.1408903628567</v>
      </c>
      <c r="BP272" s="16">
        <f t="shared" si="585"/>
        <v>1993.2237081701137</v>
      </c>
      <c r="BQ272" s="16">
        <f t="shared" si="585"/>
        <v>2033.088182333516</v>
      </c>
      <c r="BR272" s="16">
        <f t="shared" si="585"/>
        <v>2073.7499459801866</v>
      </c>
      <c r="BS272" s="16">
        <f t="shared" si="585"/>
        <v>2115.22494489979</v>
      </c>
      <c r="BT272" s="16">
        <f t="shared" si="585"/>
        <v>2157.5294437977859</v>
      </c>
      <c r="BU272" s="16">
        <f t="shared" si="585"/>
        <v>2200.6800326737416</v>
      </c>
      <c r="BV272" s="16">
        <f t="shared" ref="BV272:CG272" si="586">BV270*$C$11</f>
        <v>2244.693633327216</v>
      </c>
      <c r="BW272" s="16">
        <f t="shared" si="586"/>
        <v>2289.5875059937607</v>
      </c>
      <c r="BX272" s="16">
        <f t="shared" si="586"/>
        <v>2335.3792561136356</v>
      </c>
      <c r="BY272" s="16">
        <f t="shared" si="586"/>
        <v>2382.0868412359087</v>
      </c>
      <c r="BZ272" s="16">
        <f t="shared" si="586"/>
        <v>2429.7285780606262</v>
      </c>
      <c r="CA272" s="16">
        <f t="shared" si="586"/>
        <v>2478.3231496218391</v>
      </c>
      <c r="CB272" s="16">
        <f t="shared" si="586"/>
        <v>2527.8896126142758</v>
      </c>
      <c r="CC272" s="16">
        <f t="shared" si="586"/>
        <v>2578.4474048665616</v>
      </c>
      <c r="CD272" s="16">
        <f t="shared" si="586"/>
        <v>2630.016352963893</v>
      </c>
      <c r="CE272" s="16">
        <f t="shared" si="586"/>
        <v>2682.6166800231704</v>
      </c>
      <c r="CF272" s="16">
        <f t="shared" si="586"/>
        <v>2736.2690136236333</v>
      </c>
      <c r="CG272" s="16">
        <f t="shared" si="586"/>
        <v>2790.994393896106</v>
      </c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</row>
    <row r="273" spans="1:115" s="2" customFormat="1"/>
    <row r="274" spans="1:115" s="26" customFormat="1">
      <c r="A274" s="25" t="s">
        <v>101</v>
      </c>
    </row>
    <row r="275" spans="1:115">
      <c r="A275" s="17" t="s">
        <v>102</v>
      </c>
      <c r="J275" s="38">
        <f t="shared" ref="J275:AO275" si="587">J268</f>
        <v>0.75333333333333341</v>
      </c>
      <c r="K275" s="38">
        <f t="shared" si="587"/>
        <v>7.0092653333333335</v>
      </c>
      <c r="L275" s="38">
        <f t="shared" si="587"/>
        <v>15.265671653333333</v>
      </c>
      <c r="M275" s="38">
        <f t="shared" si="587"/>
        <v>24.471934042133334</v>
      </c>
      <c r="N275" s="38">
        <f t="shared" si="587"/>
        <v>34.243770771893331</v>
      </c>
      <c r="O275" s="38">
        <f t="shared" si="587"/>
        <v>42.934358800814934</v>
      </c>
      <c r="P275" s="38">
        <f t="shared" si="587"/>
        <v>52.292993737382623</v>
      </c>
      <c r="Q275" s="38">
        <f t="shared" si="587"/>
        <v>62.49148456903999</v>
      </c>
      <c r="R275" s="38">
        <f t="shared" si="587"/>
        <v>72.815834591930354</v>
      </c>
      <c r="S275" s="27">
        <f t="shared" si="587"/>
        <v>81.354850667574681</v>
      </c>
      <c r="T275" s="27">
        <f t="shared" si="587"/>
        <v>89.251984118068719</v>
      </c>
      <c r="U275" s="27">
        <f t="shared" si="587"/>
        <v>97.555403532769333</v>
      </c>
      <c r="V275" s="27">
        <f t="shared" si="587"/>
        <v>105.94034188279312</v>
      </c>
      <c r="W275" s="27">
        <f t="shared" si="587"/>
        <v>114.76601623928516</v>
      </c>
      <c r="X275" s="27">
        <f t="shared" si="587"/>
        <v>122.85187006458531</v>
      </c>
      <c r="Y275" s="27">
        <f t="shared" si="587"/>
        <v>128.26790746957391</v>
      </c>
      <c r="Z275" s="27">
        <f t="shared" si="587"/>
        <v>127.48106219960789</v>
      </c>
      <c r="AA275" s="27">
        <f t="shared" si="587"/>
        <v>125.73661862370416</v>
      </c>
      <c r="AB275" s="27">
        <f t="shared" si="587"/>
        <v>123.17255823388238</v>
      </c>
      <c r="AC275" s="27">
        <f t="shared" si="587"/>
        <v>120.52375117182463</v>
      </c>
      <c r="AD275" s="27">
        <f t="shared" si="587"/>
        <v>120.44422830259759</v>
      </c>
      <c r="AE275" s="27">
        <f t="shared" si="587"/>
        <v>120.07096867477141</v>
      </c>
      <c r="AF275" s="27">
        <f t="shared" si="587"/>
        <v>119.14062596941544</v>
      </c>
      <c r="AG275" s="27">
        <f t="shared" si="587"/>
        <v>118.37491365296525</v>
      </c>
      <c r="AH275" s="27">
        <f t="shared" si="587"/>
        <v>119.80016633781996</v>
      </c>
      <c r="AI275" s="27">
        <f t="shared" si="587"/>
        <v>122.17596075599924</v>
      </c>
      <c r="AJ275" s="27">
        <f t="shared" si="587"/>
        <v>124.46248897496905</v>
      </c>
      <c r="AK275" s="27">
        <f t="shared" si="587"/>
        <v>126.65171234773689</v>
      </c>
      <c r="AL275" s="27">
        <f t="shared" si="587"/>
        <v>128.49561466808075</v>
      </c>
      <c r="AM275" s="27">
        <f t="shared" si="587"/>
        <v>131.29272905315321</v>
      </c>
      <c r="AN275" s="27">
        <f t="shared" si="587"/>
        <v>136.22398588941132</v>
      </c>
      <c r="AO275" s="27">
        <f t="shared" si="587"/>
        <v>142.07753928544898</v>
      </c>
      <c r="AP275" s="27">
        <f t="shared" ref="AP275:BU275" si="588">AP268</f>
        <v>147.1146694699458</v>
      </c>
      <c r="AQ275" s="27">
        <f t="shared" si="588"/>
        <v>152.25254225813251</v>
      </c>
      <c r="AR275" s="27">
        <f t="shared" si="588"/>
        <v>157.1451888733385</v>
      </c>
      <c r="AS275" s="27">
        <f t="shared" si="588"/>
        <v>160.79011352221033</v>
      </c>
      <c r="AT275" s="27">
        <f t="shared" si="588"/>
        <v>164.30584781820656</v>
      </c>
      <c r="AU275" s="27">
        <f t="shared" si="588"/>
        <v>167.78883148873763</v>
      </c>
      <c r="AV275" s="27">
        <f t="shared" si="588"/>
        <v>171.23634821506658</v>
      </c>
      <c r="AW275" s="27">
        <f t="shared" si="588"/>
        <v>174.53835697599209</v>
      </c>
      <c r="AX275" s="27">
        <f t="shared" si="588"/>
        <v>177.79703217917179</v>
      </c>
      <c r="AY275" s="27">
        <f t="shared" si="588"/>
        <v>181.00931967879151</v>
      </c>
      <c r="AZ275" s="27">
        <f t="shared" si="588"/>
        <v>184.51343779195574</v>
      </c>
      <c r="BA275" s="27">
        <f t="shared" si="588"/>
        <v>188.20370654779489</v>
      </c>
      <c r="BB275" s="27">
        <f t="shared" si="588"/>
        <v>191.96778067875078</v>
      </c>
      <c r="BC275" s="27">
        <f t="shared" si="588"/>
        <v>195.80713629232577</v>
      </c>
      <c r="BD275" s="27">
        <f t="shared" si="588"/>
        <v>199.72327901817229</v>
      </c>
      <c r="BE275" s="27">
        <f t="shared" si="588"/>
        <v>203.71774459853572</v>
      </c>
      <c r="BF275" s="27">
        <f t="shared" si="588"/>
        <v>207.79209949050642</v>
      </c>
      <c r="BG275" s="27">
        <f t="shared" si="588"/>
        <v>211.94794148031653</v>
      </c>
      <c r="BH275" s="27">
        <f t="shared" si="588"/>
        <v>216.18690030992286</v>
      </c>
      <c r="BI275" s="27">
        <f t="shared" si="588"/>
        <v>220.51063831612137</v>
      </c>
      <c r="BJ275" s="27">
        <f t="shared" si="588"/>
        <v>224.92085108244379</v>
      </c>
      <c r="BK275" s="27">
        <f t="shared" si="588"/>
        <v>229.41926810409271</v>
      </c>
      <c r="BL275" s="27">
        <f t="shared" si="588"/>
        <v>234.00765346617453</v>
      </c>
      <c r="BM275" s="27">
        <f t="shared" si="588"/>
        <v>238.68780653549803</v>
      </c>
      <c r="BN275" s="27">
        <f t="shared" si="588"/>
        <v>243.46156266620798</v>
      </c>
      <c r="BO275" s="27">
        <f t="shared" si="588"/>
        <v>248.33079391953214</v>
      </c>
      <c r="BP275" s="27">
        <f t="shared" si="588"/>
        <v>253.29740979792277</v>
      </c>
      <c r="BQ275" s="27">
        <f t="shared" si="588"/>
        <v>258.36335799388121</v>
      </c>
      <c r="BR275" s="27">
        <f t="shared" si="588"/>
        <v>263.53062515375882</v>
      </c>
      <c r="BS275" s="27">
        <f t="shared" si="588"/>
        <v>268.80123765683396</v>
      </c>
      <c r="BT275" s="27">
        <f t="shared" si="588"/>
        <v>274.17726240997064</v>
      </c>
      <c r="BU275" s="27">
        <f t="shared" si="588"/>
        <v>279.66080765817009</v>
      </c>
      <c r="BV275" s="27">
        <f t="shared" ref="BV275:CG275" si="589">BV268</f>
        <v>285.25402381133352</v>
      </c>
      <c r="BW275" s="27">
        <f t="shared" si="589"/>
        <v>290.95910428756014</v>
      </c>
      <c r="BX275" s="27">
        <f t="shared" si="589"/>
        <v>296.77828637331146</v>
      </c>
      <c r="BY275" s="27">
        <f t="shared" si="589"/>
        <v>302.71385210077767</v>
      </c>
      <c r="BZ275" s="27">
        <f t="shared" si="589"/>
        <v>308.76812914279327</v>
      </c>
      <c r="CA275" s="27">
        <f t="shared" si="589"/>
        <v>314.94349172564904</v>
      </c>
      <c r="CB275" s="27">
        <f t="shared" si="589"/>
        <v>321.24236156016207</v>
      </c>
      <c r="CC275" s="27">
        <f t="shared" si="589"/>
        <v>327.66720879136523</v>
      </c>
      <c r="CD275" s="27">
        <f t="shared" si="589"/>
        <v>334.22055296719253</v>
      </c>
      <c r="CE275" s="27">
        <f t="shared" si="589"/>
        <v>340.90496402653633</v>
      </c>
      <c r="CF275" s="27">
        <f t="shared" si="589"/>
        <v>347.72306330706715</v>
      </c>
      <c r="CG275" s="27">
        <f t="shared" si="589"/>
        <v>354.67752457320853</v>
      </c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</row>
    <row r="276" spans="1:115">
      <c r="A276" s="17" t="s">
        <v>103</v>
      </c>
      <c r="J276" s="38">
        <f t="shared" ref="J276:AO276" si="590">J271*$B$12</f>
        <v>0</v>
      </c>
      <c r="K276" s="38">
        <f t="shared" si="590"/>
        <v>0</v>
      </c>
      <c r="L276" s="38">
        <f t="shared" si="590"/>
        <v>0</v>
      </c>
      <c r="M276" s="38">
        <f t="shared" si="590"/>
        <v>0</v>
      </c>
      <c r="N276" s="38">
        <f t="shared" si="590"/>
        <v>0</v>
      </c>
      <c r="O276" s="38">
        <f t="shared" si="590"/>
        <v>0</v>
      </c>
      <c r="P276" s="38">
        <f t="shared" si="590"/>
        <v>0</v>
      </c>
      <c r="Q276" s="38">
        <f t="shared" si="590"/>
        <v>0</v>
      </c>
      <c r="R276" s="38">
        <f t="shared" si="590"/>
        <v>0</v>
      </c>
      <c r="S276" s="27">
        <f t="shared" si="590"/>
        <v>0</v>
      </c>
      <c r="T276" s="27">
        <f t="shared" si="590"/>
        <v>0</v>
      </c>
      <c r="U276" s="27">
        <f t="shared" si="590"/>
        <v>0</v>
      </c>
      <c r="V276" s="27">
        <f t="shared" si="590"/>
        <v>0</v>
      </c>
      <c r="W276" s="27">
        <f t="shared" si="590"/>
        <v>0</v>
      </c>
      <c r="X276" s="27">
        <f t="shared" si="590"/>
        <v>0</v>
      </c>
      <c r="Y276" s="27">
        <f t="shared" si="590"/>
        <v>0</v>
      </c>
      <c r="Z276" s="27">
        <f t="shared" si="590"/>
        <v>0</v>
      </c>
      <c r="AA276" s="27">
        <f t="shared" si="590"/>
        <v>0</v>
      </c>
      <c r="AB276" s="27">
        <f t="shared" si="590"/>
        <v>0</v>
      </c>
      <c r="AC276" s="27">
        <f t="shared" si="590"/>
        <v>0</v>
      </c>
      <c r="AD276" s="27">
        <f t="shared" si="590"/>
        <v>0</v>
      </c>
      <c r="AE276" s="27">
        <f t="shared" si="590"/>
        <v>0</v>
      </c>
      <c r="AF276" s="27">
        <f t="shared" si="590"/>
        <v>0</v>
      </c>
      <c r="AG276" s="27">
        <f t="shared" si="590"/>
        <v>0</v>
      </c>
      <c r="AH276" s="27">
        <f t="shared" si="590"/>
        <v>0</v>
      </c>
      <c r="AI276" s="27">
        <f t="shared" si="590"/>
        <v>0</v>
      </c>
      <c r="AJ276" s="27">
        <f t="shared" si="590"/>
        <v>0</v>
      </c>
      <c r="AK276" s="27">
        <f t="shared" si="590"/>
        <v>0</v>
      </c>
      <c r="AL276" s="27">
        <f t="shared" si="590"/>
        <v>0</v>
      </c>
      <c r="AM276" s="27">
        <f t="shared" si="590"/>
        <v>0</v>
      </c>
      <c r="AN276" s="27">
        <f t="shared" si="590"/>
        <v>0</v>
      </c>
      <c r="AO276" s="27">
        <f t="shared" si="590"/>
        <v>0</v>
      </c>
      <c r="AP276" s="27">
        <f t="shared" ref="AP276:BU276" si="591">AP271*$B$12</f>
        <v>0</v>
      </c>
      <c r="AQ276" s="27">
        <f t="shared" si="591"/>
        <v>0</v>
      </c>
      <c r="AR276" s="27">
        <f t="shared" si="591"/>
        <v>0</v>
      </c>
      <c r="AS276" s="27">
        <f t="shared" si="591"/>
        <v>0</v>
      </c>
      <c r="AT276" s="27">
        <f t="shared" si="591"/>
        <v>0</v>
      </c>
      <c r="AU276" s="27">
        <f t="shared" si="591"/>
        <v>0</v>
      </c>
      <c r="AV276" s="27">
        <f t="shared" si="591"/>
        <v>0</v>
      </c>
      <c r="AW276" s="27">
        <f t="shared" si="591"/>
        <v>0</v>
      </c>
      <c r="AX276" s="27">
        <f t="shared" si="591"/>
        <v>0</v>
      </c>
      <c r="AY276" s="27">
        <f t="shared" si="591"/>
        <v>0</v>
      </c>
      <c r="AZ276" s="27">
        <f t="shared" si="591"/>
        <v>0</v>
      </c>
      <c r="BA276" s="27">
        <f t="shared" si="591"/>
        <v>0</v>
      </c>
      <c r="BB276" s="27">
        <f t="shared" si="591"/>
        <v>0</v>
      </c>
      <c r="BC276" s="27">
        <f t="shared" si="591"/>
        <v>0</v>
      </c>
      <c r="BD276" s="27">
        <f t="shared" si="591"/>
        <v>0</v>
      </c>
      <c r="BE276" s="27">
        <f t="shared" si="591"/>
        <v>0</v>
      </c>
      <c r="BF276" s="27">
        <f t="shared" si="591"/>
        <v>0</v>
      </c>
      <c r="BG276" s="27">
        <f t="shared" si="591"/>
        <v>0</v>
      </c>
      <c r="BH276" s="27">
        <f t="shared" si="591"/>
        <v>0</v>
      </c>
      <c r="BI276" s="27">
        <f t="shared" si="591"/>
        <v>0</v>
      </c>
      <c r="BJ276" s="27">
        <f t="shared" si="591"/>
        <v>0</v>
      </c>
      <c r="BK276" s="27">
        <f t="shared" si="591"/>
        <v>0</v>
      </c>
      <c r="BL276" s="27">
        <f t="shared" si="591"/>
        <v>0</v>
      </c>
      <c r="BM276" s="27">
        <f t="shared" si="591"/>
        <v>0</v>
      </c>
      <c r="BN276" s="27">
        <f t="shared" si="591"/>
        <v>0</v>
      </c>
      <c r="BO276" s="27">
        <f t="shared" si="591"/>
        <v>0</v>
      </c>
      <c r="BP276" s="27">
        <f t="shared" si="591"/>
        <v>0</v>
      </c>
      <c r="BQ276" s="27">
        <f t="shared" si="591"/>
        <v>0</v>
      </c>
      <c r="BR276" s="27">
        <f t="shared" si="591"/>
        <v>0</v>
      </c>
      <c r="BS276" s="27">
        <f t="shared" si="591"/>
        <v>0</v>
      </c>
      <c r="BT276" s="27">
        <f t="shared" si="591"/>
        <v>0</v>
      </c>
      <c r="BU276" s="27">
        <f t="shared" si="591"/>
        <v>0</v>
      </c>
      <c r="BV276" s="27">
        <f t="shared" ref="BV276:CG276" si="592">BV271*$B$12</f>
        <v>0</v>
      </c>
      <c r="BW276" s="27">
        <f t="shared" si="592"/>
        <v>0</v>
      </c>
      <c r="BX276" s="27">
        <f t="shared" si="592"/>
        <v>0</v>
      </c>
      <c r="BY276" s="27">
        <f t="shared" si="592"/>
        <v>0</v>
      </c>
      <c r="BZ276" s="27">
        <f t="shared" si="592"/>
        <v>0</v>
      </c>
      <c r="CA276" s="27">
        <f t="shared" si="592"/>
        <v>0</v>
      </c>
      <c r="CB276" s="27">
        <f t="shared" si="592"/>
        <v>0</v>
      </c>
      <c r="CC276" s="27">
        <f t="shared" si="592"/>
        <v>0</v>
      </c>
      <c r="CD276" s="27">
        <f t="shared" si="592"/>
        <v>0</v>
      </c>
      <c r="CE276" s="27">
        <f t="shared" si="592"/>
        <v>0</v>
      </c>
      <c r="CF276" s="27">
        <f t="shared" si="592"/>
        <v>0</v>
      </c>
      <c r="CG276" s="27">
        <f t="shared" si="592"/>
        <v>0</v>
      </c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</row>
    <row r="277" spans="1:115">
      <c r="A277" s="17" t="s">
        <v>104</v>
      </c>
      <c r="J277" s="38">
        <f t="shared" ref="J277:AO277" si="593">J272*$B$11</f>
        <v>0.37467033333333333</v>
      </c>
      <c r="K277" s="38">
        <f t="shared" si="593"/>
        <v>3.4602187802</v>
      </c>
      <c r="L277" s="38">
        <f t="shared" si="593"/>
        <v>7.3261246625186667</v>
      </c>
      <c r="M277" s="38">
        <f t="shared" si="593"/>
        <v>11.381246723879013</v>
      </c>
      <c r="N277" s="38">
        <f t="shared" si="593"/>
        <v>15.401882383779974</v>
      </c>
      <c r="O277" s="38">
        <f t="shared" si="593"/>
        <v>18.549585002488193</v>
      </c>
      <c r="P277" s="38">
        <f t="shared" si="593"/>
        <v>21.731453581322178</v>
      </c>
      <c r="Q277" s="38">
        <f>Q272*$B$11</f>
        <v>25.010023311254745</v>
      </c>
      <c r="R277" s="38">
        <f t="shared" si="593"/>
        <v>28.001380874421198</v>
      </c>
      <c r="S277" s="27">
        <f t="shared" si="593"/>
        <v>29.750677393139689</v>
      </c>
      <c r="T277" s="27">
        <f t="shared" si="593"/>
        <v>30.887845336845086</v>
      </c>
      <c r="U277" s="27">
        <f t="shared" si="593"/>
        <v>31.956207927496671</v>
      </c>
      <c r="V277" s="27">
        <f t="shared" si="593"/>
        <v>32.780306674707006</v>
      </c>
      <c r="W277" s="27">
        <f t="shared" si="593"/>
        <v>33.536002089328527</v>
      </c>
      <c r="X277" s="27">
        <f t="shared" si="593"/>
        <v>33.621027132334071</v>
      </c>
      <c r="Y277" s="27">
        <f t="shared" si="593"/>
        <v>32.488464192489879</v>
      </c>
      <c r="Z277" s="27">
        <f t="shared" si="593"/>
        <v>30.916214485265897</v>
      </c>
      <c r="AA277" s="27">
        <f t="shared" si="593"/>
        <v>29.923936090983634</v>
      </c>
      <c r="AB277" s="27">
        <f t="shared" si="593"/>
        <v>29.072556636350313</v>
      </c>
      <c r="AC277" s="27">
        <f t="shared" si="593"/>
        <v>28.557963694075244</v>
      </c>
      <c r="AD277" s="27">
        <f t="shared" si="593"/>
        <v>28.855755870751761</v>
      </c>
      <c r="AE277" s="27">
        <f t="shared" si="593"/>
        <v>29.35389583893739</v>
      </c>
      <c r="AF277" s="27">
        <f t="shared" si="593"/>
        <v>30.019879201771655</v>
      </c>
      <c r="AG277" s="27">
        <f t="shared" si="593"/>
        <v>30.864406797211302</v>
      </c>
      <c r="AH277" s="27">
        <f t="shared" si="593"/>
        <v>31.906320452646085</v>
      </c>
      <c r="AI277" s="27">
        <f t="shared" si="593"/>
        <v>33.041851261419509</v>
      </c>
      <c r="AJ277" s="27">
        <f t="shared" si="593"/>
        <v>34.260529906056817</v>
      </c>
      <c r="AK277" s="27">
        <f t="shared" si="593"/>
        <v>35.39432755974871</v>
      </c>
      <c r="AL277" s="27">
        <f t="shared" si="593"/>
        <v>36.508048101659504</v>
      </c>
      <c r="AM277" s="27">
        <f t="shared" si="593"/>
        <v>37.651965151077043</v>
      </c>
      <c r="AN277" s="27">
        <f t="shared" si="593"/>
        <v>38.775326376933492</v>
      </c>
      <c r="AO277" s="27">
        <f t="shared" si="593"/>
        <v>39.827953565048517</v>
      </c>
      <c r="AP277" s="27">
        <f t="shared" ref="AP277:BU277" si="594">AP272*$B$11</f>
        <v>40.810315496654631</v>
      </c>
      <c r="AQ277" s="27">
        <f t="shared" si="594"/>
        <v>41.737016293514458</v>
      </c>
      <c r="AR277" s="27">
        <f t="shared" si="594"/>
        <v>42.612910652166022</v>
      </c>
      <c r="AS277" s="27">
        <f t="shared" si="594"/>
        <v>43.466026972589773</v>
      </c>
      <c r="AT277" s="27">
        <f t="shared" si="594"/>
        <v>44.322452127239188</v>
      </c>
      <c r="AU277" s="27">
        <f t="shared" si="594"/>
        <v>45.187485686595416</v>
      </c>
      <c r="AV277" s="27">
        <f t="shared" si="594"/>
        <v>46.064870310334896</v>
      </c>
      <c r="AW277" s="27">
        <f t="shared" si="594"/>
        <v>46.960333901081164</v>
      </c>
      <c r="AX277" s="27">
        <f t="shared" si="594"/>
        <v>47.879791757538477</v>
      </c>
      <c r="AY277" s="27">
        <f t="shared" si="594"/>
        <v>48.827512799252155</v>
      </c>
      <c r="AZ277" s="27">
        <f t="shared" si="594"/>
        <v>49.802072484228134</v>
      </c>
      <c r="BA277" s="27">
        <f t="shared" si="594"/>
        <v>50.798113933912703</v>
      </c>
      <c r="BB277" s="27">
        <f t="shared" si="594"/>
        <v>51.814076212590962</v>
      </c>
      <c r="BC277" s="27">
        <f t="shared" si="594"/>
        <v>52.850357736842774</v>
      </c>
      <c r="BD277" s="27">
        <f t="shared" si="594"/>
        <v>53.907364891579633</v>
      </c>
      <c r="BE277" s="27">
        <f t="shared" si="594"/>
        <v>54.985512189411217</v>
      </c>
      <c r="BF277" s="27">
        <f t="shared" si="594"/>
        <v>56.085222433199441</v>
      </c>
      <c r="BG277" s="27">
        <f t="shared" si="594"/>
        <v>57.206926881863431</v>
      </c>
      <c r="BH277" s="27">
        <f t="shared" si="594"/>
        <v>58.351065419500706</v>
      </c>
      <c r="BI277" s="27">
        <f t="shared" si="594"/>
        <v>59.518086727890712</v>
      </c>
      <c r="BJ277" s="27">
        <f t="shared" si="594"/>
        <v>60.70844846244853</v>
      </c>
      <c r="BK277" s="27">
        <f t="shared" si="594"/>
        <v>61.922617431697496</v>
      </c>
      <c r="BL277" s="27">
        <f t="shared" si="594"/>
        <v>63.161069780331452</v>
      </c>
      <c r="BM277" s="27">
        <f t="shared" si="594"/>
        <v>64.42429117593808</v>
      </c>
      <c r="BN277" s="27">
        <f t="shared" si="594"/>
        <v>65.712776999456835</v>
      </c>
      <c r="BO277" s="27">
        <f t="shared" si="594"/>
        <v>67.027032539445983</v>
      </c>
      <c r="BP277" s="27">
        <f t="shared" si="594"/>
        <v>68.367573190234893</v>
      </c>
      <c r="BQ277" s="27">
        <f t="shared" si="594"/>
        <v>69.734924654039588</v>
      </c>
      <c r="BR277" s="27">
        <f t="shared" si="594"/>
        <v>71.129623147120398</v>
      </c>
      <c r="BS277" s="27">
        <f t="shared" si="594"/>
        <v>72.552215610062788</v>
      </c>
      <c r="BT277" s="27">
        <f t="shared" si="594"/>
        <v>74.00325992226405</v>
      </c>
      <c r="BU277" s="27">
        <f t="shared" si="594"/>
        <v>75.483325120709324</v>
      </c>
      <c r="BV277" s="27">
        <f t="shared" ref="BV277:CG277" si="595">BV272*$B$11</f>
        <v>76.992991623123501</v>
      </c>
      <c r="BW277" s="27">
        <f t="shared" si="595"/>
        <v>78.532851455585984</v>
      </c>
      <c r="BX277" s="27">
        <f t="shared" si="595"/>
        <v>80.103508484697699</v>
      </c>
      <c r="BY277" s="27">
        <f t="shared" si="595"/>
        <v>81.705578654391658</v>
      </c>
      <c r="BZ277" s="27">
        <f t="shared" si="595"/>
        <v>83.339690227479466</v>
      </c>
      <c r="CA277" s="27">
        <f t="shared" si="595"/>
        <v>85.006484032029078</v>
      </c>
      <c r="CB277" s="27">
        <f t="shared" si="595"/>
        <v>86.70661371266965</v>
      </c>
      <c r="CC277" s="27">
        <f t="shared" si="595"/>
        <v>88.440745986923048</v>
      </c>
      <c r="CD277" s="27">
        <f t="shared" si="595"/>
        <v>90.209560906661522</v>
      </c>
      <c r="CE277" s="27">
        <f t="shared" si="595"/>
        <v>92.013752124794735</v>
      </c>
      <c r="CF277" s="27">
        <f t="shared" si="595"/>
        <v>93.85402716729061</v>
      </c>
      <c r="CG277" s="27">
        <f t="shared" si="595"/>
        <v>95.731107710636422</v>
      </c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</row>
    <row r="278" spans="1:115" s="29" customFormat="1" ht="15">
      <c r="A278" s="33" t="s">
        <v>105</v>
      </c>
      <c r="J278" s="39">
        <f>SUM(J275:J277)</f>
        <v>1.1280036666666668</v>
      </c>
      <c r="K278" s="39">
        <f>SUM(K275:K277)</f>
        <v>10.469484113533333</v>
      </c>
      <c r="L278" s="39">
        <f t="shared" ref="L278:BV278" si="596">SUM(L275:L277)</f>
        <v>22.591796315852001</v>
      </c>
      <c r="M278" s="39">
        <f t="shared" si="596"/>
        <v>35.853180766012343</v>
      </c>
      <c r="N278" s="39">
        <f t="shared" si="596"/>
        <v>49.645653155673301</v>
      </c>
      <c r="O278" s="39">
        <f t="shared" si="596"/>
        <v>61.483943803303127</v>
      </c>
      <c r="P278" s="39">
        <f t="shared" si="596"/>
        <v>74.024447318704802</v>
      </c>
      <c r="Q278" s="39">
        <f t="shared" si="596"/>
        <v>87.501507880294739</v>
      </c>
      <c r="R278" s="39">
        <f t="shared" si="596"/>
        <v>100.81721546635156</v>
      </c>
      <c r="S278" s="39">
        <f t="shared" si="596"/>
        <v>111.10552806071436</v>
      </c>
      <c r="T278" s="39">
        <f t="shared" si="596"/>
        <v>120.13982945491381</v>
      </c>
      <c r="U278" s="39">
        <f t="shared" si="596"/>
        <v>129.51161146026601</v>
      </c>
      <c r="V278" s="39">
        <f>SUM(V275:V277)</f>
        <v>138.72064855750011</v>
      </c>
      <c r="W278" s="39">
        <f t="shared" si="596"/>
        <v>148.30201832861368</v>
      </c>
      <c r="X278" s="39">
        <f t="shared" si="596"/>
        <v>156.47289719691938</v>
      </c>
      <c r="Y278" s="39">
        <f t="shared" si="596"/>
        <v>160.7563716620638</v>
      </c>
      <c r="Z278" s="39">
        <f t="shared" si="596"/>
        <v>158.39727668487379</v>
      </c>
      <c r="AA278" s="39">
        <f t="shared" si="596"/>
        <v>155.66055471468781</v>
      </c>
      <c r="AB278" s="39">
        <f t="shared" si="596"/>
        <v>152.2451148702327</v>
      </c>
      <c r="AC278" s="39">
        <f t="shared" si="596"/>
        <v>149.08171486589987</v>
      </c>
      <c r="AD278" s="39">
        <f t="shared" si="596"/>
        <v>149.29998417334934</v>
      </c>
      <c r="AE278" s="39">
        <f t="shared" si="596"/>
        <v>149.4248645137088</v>
      </c>
      <c r="AF278" s="39">
        <f t="shared" si="596"/>
        <v>149.16050517118708</v>
      </c>
      <c r="AG278" s="39">
        <f t="shared" si="596"/>
        <v>149.23932045017654</v>
      </c>
      <c r="AH278" s="39">
        <f t="shared" si="596"/>
        <v>151.70648679046604</v>
      </c>
      <c r="AI278" s="39">
        <f t="shared" si="596"/>
        <v>155.21781201741874</v>
      </c>
      <c r="AJ278" s="39">
        <f t="shared" si="596"/>
        <v>158.72301888102587</v>
      </c>
      <c r="AK278" s="39">
        <f t="shared" si="596"/>
        <v>162.04603990748561</v>
      </c>
      <c r="AL278" s="39">
        <f t="shared" si="596"/>
        <v>165.00366276974026</v>
      </c>
      <c r="AM278" s="39">
        <f t="shared" si="596"/>
        <v>168.94469420423025</v>
      </c>
      <c r="AN278" s="39">
        <f t="shared" si="596"/>
        <v>174.99931226634482</v>
      </c>
      <c r="AO278" s="39">
        <f t="shared" si="596"/>
        <v>181.9054928504975</v>
      </c>
      <c r="AP278" s="39">
        <f t="shared" si="596"/>
        <v>187.92498496660042</v>
      </c>
      <c r="AQ278" s="39">
        <f t="shared" si="596"/>
        <v>193.98955855164695</v>
      </c>
      <c r="AR278" s="39">
        <f t="shared" si="596"/>
        <v>199.75809952550452</v>
      </c>
      <c r="AS278" s="39">
        <f t="shared" si="596"/>
        <v>204.25614049480009</v>
      </c>
      <c r="AT278" s="39">
        <f t="shared" si="596"/>
        <v>208.62829994544575</v>
      </c>
      <c r="AU278" s="39">
        <f t="shared" si="596"/>
        <v>212.97631717533304</v>
      </c>
      <c r="AV278" s="39">
        <f t="shared" si="596"/>
        <v>217.30121852540148</v>
      </c>
      <c r="AW278" s="39">
        <f t="shared" si="596"/>
        <v>221.49869087707324</v>
      </c>
      <c r="AX278" s="39">
        <f t="shared" si="596"/>
        <v>225.67682393671026</v>
      </c>
      <c r="AY278" s="39">
        <f t="shared" si="596"/>
        <v>229.83683247804368</v>
      </c>
      <c r="AZ278" s="39">
        <f t="shared" si="596"/>
        <v>234.31551027618389</v>
      </c>
      <c r="BA278" s="39">
        <f t="shared" si="596"/>
        <v>239.0018204817076</v>
      </c>
      <c r="BB278" s="39">
        <f t="shared" si="596"/>
        <v>243.78185689134176</v>
      </c>
      <c r="BC278" s="39">
        <f t="shared" si="596"/>
        <v>248.65749402916853</v>
      </c>
      <c r="BD278" s="39">
        <f t="shared" si="596"/>
        <v>253.63064390975194</v>
      </c>
      <c r="BE278" s="39">
        <f t="shared" si="596"/>
        <v>258.70325678794694</v>
      </c>
      <c r="BF278" s="39">
        <f t="shared" si="596"/>
        <v>263.87732192370584</v>
      </c>
      <c r="BG278" s="39">
        <f t="shared" si="596"/>
        <v>269.15486836217997</v>
      </c>
      <c r="BH278" s="39">
        <f t="shared" si="596"/>
        <v>274.53796572942355</v>
      </c>
      <c r="BI278" s="39">
        <f t="shared" si="596"/>
        <v>280.02872504401211</v>
      </c>
      <c r="BJ278" s="39">
        <f t="shared" si="596"/>
        <v>285.62929954489232</v>
      </c>
      <c r="BK278" s="39">
        <f t="shared" si="596"/>
        <v>291.3418855357902</v>
      </c>
      <c r="BL278" s="39">
        <f t="shared" si="596"/>
        <v>297.16872324650598</v>
      </c>
      <c r="BM278" s="39">
        <f t="shared" si="596"/>
        <v>303.11209771143609</v>
      </c>
      <c r="BN278" s="39">
        <f t="shared" si="596"/>
        <v>309.17433966566483</v>
      </c>
      <c r="BO278" s="39">
        <f t="shared" si="596"/>
        <v>315.35782645897814</v>
      </c>
      <c r="BP278" s="39">
        <f t="shared" si="596"/>
        <v>321.66498298815765</v>
      </c>
      <c r="BQ278" s="39">
        <f t="shared" si="596"/>
        <v>328.09828264792077</v>
      </c>
      <c r="BR278" s="39">
        <f t="shared" si="596"/>
        <v>334.66024830087923</v>
      </c>
      <c r="BS278" s="39">
        <f t="shared" si="596"/>
        <v>341.35345326689674</v>
      </c>
      <c r="BT278" s="39">
        <f t="shared" si="596"/>
        <v>348.18052233223466</v>
      </c>
      <c r="BU278" s="39">
        <f t="shared" si="596"/>
        <v>355.1441327788794</v>
      </c>
      <c r="BV278" s="39">
        <f t="shared" si="596"/>
        <v>362.24701543445701</v>
      </c>
      <c r="BW278" s="39">
        <f t="shared" ref="BW278:CG278" si="597">SUM(BW275:BW277)</f>
        <v>369.49195574314615</v>
      </c>
      <c r="BX278" s="39">
        <f t="shared" si="597"/>
        <v>376.88179485800913</v>
      </c>
      <c r="BY278" s="39">
        <f t="shared" si="597"/>
        <v>384.41943075516934</v>
      </c>
      <c r="BZ278" s="39">
        <f t="shared" si="597"/>
        <v>392.10781937027275</v>
      </c>
      <c r="CA278" s="39">
        <f t="shared" si="597"/>
        <v>399.94997575767809</v>
      </c>
      <c r="CB278" s="39">
        <f t="shared" si="597"/>
        <v>407.94897527283172</v>
      </c>
      <c r="CC278" s="39">
        <f t="shared" si="597"/>
        <v>416.10795477828827</v>
      </c>
      <c r="CD278" s="39">
        <f t="shared" si="597"/>
        <v>424.43011387385405</v>
      </c>
      <c r="CE278" s="39">
        <f t="shared" si="597"/>
        <v>432.91871615133107</v>
      </c>
      <c r="CF278" s="39">
        <f t="shared" si="597"/>
        <v>441.57709047435776</v>
      </c>
      <c r="CG278" s="39">
        <f t="shared" si="597"/>
        <v>450.40863228384495</v>
      </c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</row>
    <row r="280" spans="1:115" s="26" customFormat="1">
      <c r="A280" s="25" t="s">
        <v>106</v>
      </c>
    </row>
    <row r="281" spans="1:115" s="2" customFormat="1" ht="15">
      <c r="A281" s="9" t="s">
        <v>380</v>
      </c>
      <c r="J281" s="45">
        <f>'High LF - portfolio costs'!J31*J21</f>
        <v>0</v>
      </c>
      <c r="K281" s="45">
        <f>'High LF - portfolio costs'!K31*K21</f>
        <v>0</v>
      </c>
      <c r="L281" s="45">
        <f>'High LF - portfolio costs'!L31*L21</f>
        <v>0</v>
      </c>
      <c r="M281" s="45">
        <f>'High LF - portfolio costs'!M31*M21</f>
        <v>0</v>
      </c>
      <c r="N281" s="45">
        <f>'High LF - portfolio costs'!N31*N21</f>
        <v>0</v>
      </c>
      <c r="O281" s="45">
        <f>'High LF - portfolio costs'!O31*O21</f>
        <v>0</v>
      </c>
      <c r="P281" s="45">
        <f>'High LF - portfolio costs'!P31*P21</f>
        <v>65.660227517470943</v>
      </c>
      <c r="Q281" s="45">
        <f>'High LF - portfolio costs'!Q31*Q21</f>
        <v>95.536402282472494</v>
      </c>
      <c r="R281" s="45">
        <f>'High LF - portfolio costs'!R31*R21</f>
        <v>92.42774153990824</v>
      </c>
      <c r="S281" s="45">
        <f>'High LF - portfolio costs'!S31*S21</f>
        <v>88.059424828733157</v>
      </c>
      <c r="T281" s="45">
        <f>'High LF - portfolio costs'!T31*T21</f>
        <v>88.608323374623012</v>
      </c>
      <c r="U281" s="45">
        <f>'High LF - portfolio costs'!U31*U21</f>
        <v>90.38048984211548</v>
      </c>
      <c r="V281" s="45">
        <f>'High LF - portfolio costs'!V31*V21</f>
        <v>92.18809963895778</v>
      </c>
      <c r="W281" s="45">
        <f>'High LF - portfolio costs'!W31*W21</f>
        <v>94.031861631736945</v>
      </c>
      <c r="X281" s="45">
        <f>'High LF - portfolio costs'!X31*X21</f>
        <v>95.912498864371656</v>
      </c>
      <c r="Y281" s="45">
        <f>'High LF - portfolio costs'!Y31*Y21</f>
        <v>97.830748841659116</v>
      </c>
      <c r="Z281" s="45">
        <f>'High LF - portfolio costs'!Z31*Z21</f>
        <v>99.78736381849231</v>
      </c>
      <c r="AA281" s="45">
        <f>'High LF - portfolio costs'!AA31*AA21</f>
        <v>101.78311109486214</v>
      </c>
      <c r="AB281" s="45">
        <f>'High LF - portfolio costs'!AB31*AB21</f>
        <v>103.81877331675938</v>
      </c>
      <c r="AC281" s="45">
        <f>'High LF - portfolio costs'!AC31*AC21</f>
        <v>105.89514878309457</v>
      </c>
      <c r="AD281" s="45">
        <f>'High LF - portfolio costs'!AD31*AD21</f>
        <v>108.01305175875646</v>
      </c>
      <c r="AE281" s="45">
        <f>'High LF - portfolio costs'!AE31*AE21</f>
        <v>110.1733127939316</v>
      </c>
      <c r="AF281" s="45">
        <f>'High LF - portfolio costs'!AF31*AF21</f>
        <v>112.37677904981021</v>
      </c>
      <c r="AG281" s="45">
        <f>'High LF - portfolio costs'!AG31*AG21</f>
        <v>114.62431463080641</v>
      </c>
      <c r="AH281" s="45">
        <f>'High LF - portfolio costs'!AH31*AH21</f>
        <v>116.91680092342254</v>
      </c>
      <c r="AI281" s="45">
        <f>'High LF - portfolio costs'!AI31*AI21</f>
        <v>119.25513694189101</v>
      </c>
      <c r="AJ281" s="45">
        <f>'High LF - portfolio costs'!AJ31*AJ21</f>
        <v>121.6402396807288</v>
      </c>
      <c r="AK281" s="45">
        <f>'High LF - portfolio costs'!AK31*AK21</f>
        <v>124.0730444743434</v>
      </c>
      <c r="AL281" s="45">
        <f>'High LF - portfolio costs'!AL31*AL21</f>
        <v>126.55450536383026</v>
      </c>
      <c r="AM281" s="45">
        <f>'High LF - portfolio costs'!AM31*AM21</f>
        <v>129.08559547110687</v>
      </c>
      <c r="AN281" s="45">
        <f>'High LF - portfolio costs'!AN31*AN21</f>
        <v>131.66730738052897</v>
      </c>
      <c r="AO281" s="45">
        <f>'High LF - portfolio costs'!AO31*AO21</f>
        <v>70.153438962339791</v>
      </c>
      <c r="AP281" s="45">
        <f>'High LF - portfolio costs'!AP31*AP21</f>
        <v>64.412889711658508</v>
      </c>
      <c r="AQ281" s="45">
        <f>'High LF - portfolio costs'!AQ31*AQ21</f>
        <v>65.701147505891669</v>
      </c>
      <c r="AR281" s="45">
        <f>'High LF - portfolio costs'!AR31*AR21</f>
        <v>67.0151704560095</v>
      </c>
      <c r="AS281" s="45">
        <f>'High LF - portfolio costs'!AS31*AS21</f>
        <v>68.355473865129682</v>
      </c>
      <c r="AT281" s="45">
        <f>'High LF - portfolio costs'!AT31*AT21</f>
        <v>69.722583342432287</v>
      </c>
      <c r="AU281" s="45">
        <f>'High LF - portfolio costs'!AU31*AU21</f>
        <v>71.11703500928094</v>
      </c>
      <c r="AV281" s="45">
        <f>'High LF - portfolio costs'!AV31*AV21</f>
        <v>72.539375709466526</v>
      </c>
      <c r="AW281" s="45">
        <f>'High LF - portfolio costs'!AW31*AW21</f>
        <v>73.990163223655884</v>
      </c>
      <c r="AX281" s="45">
        <f>'High LF - portfolio costs'!AX31*AX21</f>
        <v>75.469966488129003</v>
      </c>
      <c r="AY281" s="45">
        <f>'High LF - portfolio costs'!AY31*AY21</f>
        <v>76.979365817891576</v>
      </c>
      <c r="AZ281" s="45">
        <f>'High LF - portfolio costs'!AZ31*AZ21</f>
        <v>78.518953134249401</v>
      </c>
      <c r="BA281" s="45">
        <f>'High LF - portfolio costs'!BA31*BA21</f>
        <v>80.089332196934407</v>
      </c>
      <c r="BB281" s="45">
        <f>'High LF - portfolio costs'!BB31*BB21</f>
        <v>81.691118840873088</v>
      </c>
      <c r="BC281" s="45">
        <f>'High LF - portfolio costs'!BC31*BC21</f>
        <v>83.324941217690551</v>
      </c>
      <c r="BD281" s="45">
        <f>'High LF - portfolio costs'!BD31*BD21</f>
        <v>84.991440042044331</v>
      </c>
      <c r="BE281" s="45">
        <f>'High LF - portfolio costs'!BE31*BE21</f>
        <v>86.691268842885236</v>
      </c>
      <c r="BF281" s="45">
        <f>'High LF - portfolio costs'!BF31*BF21</f>
        <v>88.425094219742945</v>
      </c>
      <c r="BG281" s="45">
        <f>'High LF - portfolio costs'!BG31*BG21</f>
        <v>90.193596104137811</v>
      </c>
      <c r="BH281" s="45">
        <f>'High LF - portfolio costs'!BH31*BH21</f>
        <v>91.997468026220545</v>
      </c>
      <c r="BI281" s="45">
        <f>'High LF - portfolio costs'!BI31*BI21</f>
        <v>93.837417386744974</v>
      </c>
      <c r="BJ281" s="45">
        <f>'High LF - portfolio costs'!BJ31*BJ21</f>
        <v>95.714165734479863</v>
      </c>
      <c r="BK281" s="45">
        <f>'High LF - portfolio costs'!BK31*BK21</f>
        <v>97.628449049169475</v>
      </c>
      <c r="BL281" s="45">
        <f>'High LF - portfolio costs'!BL31*BL21</f>
        <v>99.581018030152833</v>
      </c>
      <c r="BM281" s="45">
        <f>'High LF - portfolio costs'!BM31*BM21</f>
        <v>101.5726383907559</v>
      </c>
      <c r="BN281" s="45">
        <f>'High LF - portfolio costs'!BN31*BN21</f>
        <v>103.60409115857101</v>
      </c>
      <c r="BO281" s="45">
        <f>'High LF - portfolio costs'!BO31*BO21</f>
        <v>105.67617298174244</v>
      </c>
      <c r="BP281" s="45">
        <f>'High LF - portfolio costs'!BP31*BP21</f>
        <v>107.78969644137727</v>
      </c>
      <c r="BQ281" s="45">
        <f>'High LF - portfolio costs'!BQ31*BQ21</f>
        <v>109.94549037020485</v>
      </c>
      <c r="BR281" s="45">
        <f>'High LF - portfolio costs'!BR31*BR21</f>
        <v>112.14440017760893</v>
      </c>
      <c r="BS281" s="45">
        <f>'High LF - portfolio costs'!BS31*BS21</f>
        <v>114.38728818116111</v>
      </c>
      <c r="BT281" s="45">
        <f>'High LF - portfolio costs'!BT31*BT21</f>
        <v>116.67503394478432</v>
      </c>
      <c r="BU281" s="45">
        <f>'High LF - portfolio costs'!BU31*BU21</f>
        <v>119.00853462368002</v>
      </c>
      <c r="BV281" s="45">
        <f>'High LF - portfolio costs'!BV31*BV21</f>
        <v>121.38870531615363</v>
      </c>
      <c r="BW281" s="45">
        <f>'High LF - portfolio costs'!BW31*BW21</f>
        <v>123.81647942247669</v>
      </c>
      <c r="BX281" s="45">
        <f>'High LF - portfolio costs'!BX31*BX21</f>
        <v>126.29280901092622</v>
      </c>
      <c r="BY281" s="45">
        <f>'High LF - portfolio costs'!BY31*BY21</f>
        <v>128.81866519114476</v>
      </c>
      <c r="BZ281" s="45">
        <f>'High LF - portfolio costs'!BZ31*BZ21</f>
        <v>131.39503849496765</v>
      </c>
      <c r="CA281" s="45">
        <f>'High LF - portfolio costs'!CA31*CA21</f>
        <v>134.02293926486701</v>
      </c>
      <c r="CB281" s="45">
        <f>'High LF - portfolio costs'!CB31*CB21</f>
        <v>136.70339805016434</v>
      </c>
      <c r="CC281" s="45">
        <f>'High LF - portfolio costs'!CC31*CC21</f>
        <v>139.43746601116763</v>
      </c>
      <c r="CD281" s="45">
        <f>'High LF - portfolio costs'!CD31*CD21</f>
        <v>142.22621533139096</v>
      </c>
      <c r="CE281" s="45">
        <f>'High LF - portfolio costs'!CE31*CE21</f>
        <v>145.07073963801881</v>
      </c>
      <c r="CF281" s="45">
        <f>'High LF - portfolio costs'!CF31*CF21</f>
        <v>147.97215443077914</v>
      </c>
      <c r="CG281" s="45">
        <f>'High LF - portfolio costs'!CG31*CG21</f>
        <v>150.93159751939476</v>
      </c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</row>
    <row r="282" spans="1:115" s="2" customFormat="1" ht="15">
      <c r="A282" s="9" t="s">
        <v>107</v>
      </c>
      <c r="P282" s="16">
        <v>1.7006031132243871</v>
      </c>
      <c r="Q282" s="16">
        <v>3.1538457736161356</v>
      </c>
      <c r="R282" s="16">
        <v>3.2169226890884586</v>
      </c>
      <c r="S282" s="16">
        <v>3.2812611428702279</v>
      </c>
      <c r="T282" s="16">
        <v>3.3468863657276327</v>
      </c>
      <c r="U282" s="16">
        <v>3.4138240930421855</v>
      </c>
      <c r="V282" s="16">
        <v>3.4821005749030292</v>
      </c>
      <c r="W282" s="16">
        <v>3.5517425864010899</v>
      </c>
      <c r="X282" s="16">
        <v>3.6227774381291118</v>
      </c>
      <c r="Y282" s="16">
        <v>3.695232986891694</v>
      </c>
      <c r="Z282" s="16">
        <v>3.7691376466295279</v>
      </c>
      <c r="AA282" s="16">
        <v>3.8445203995621187</v>
      </c>
      <c r="AB282" s="16">
        <v>3.9214108075533609</v>
      </c>
      <c r="AC282" s="16">
        <v>3.9998390237044283</v>
      </c>
      <c r="AD282" s="16">
        <v>4.0798358041785168</v>
      </c>
      <c r="AE282" s="16">
        <v>4.1614325202620872</v>
      </c>
      <c r="AF282" s="16">
        <v>4.244661170667329</v>
      </c>
      <c r="AG282" s="16">
        <v>4.3295543940806756</v>
      </c>
      <c r="AH282" s="16">
        <v>4.416145481962289</v>
      </c>
      <c r="AI282" s="16">
        <v>4.5044683916015344</v>
      </c>
      <c r="AJ282" s="16">
        <v>4.5945577594335649</v>
      </c>
      <c r="AK282" s="16">
        <v>4.6864489146222361</v>
      </c>
      <c r="AL282" s="16">
        <v>4.780177892914681</v>
      </c>
      <c r="AM282" s="16">
        <v>4.8757814507729744</v>
      </c>
      <c r="AN282" s="16">
        <v>4.9732970797884342</v>
      </c>
      <c r="AO282" s="16">
        <v>5.072763021384203</v>
      </c>
      <c r="AP282" s="16">
        <v>5.1742182818118874</v>
      </c>
      <c r="AQ282" s="16">
        <v>5.277702647448125</v>
      </c>
      <c r="AR282" s="16">
        <v>5.3832567003970873</v>
      </c>
      <c r="AS282" s="16">
        <v>5.4909218344050288</v>
      </c>
      <c r="AT282" s="16">
        <v>5.6007402710931293</v>
      </c>
      <c r="AU282" s="16">
        <v>5.7127550765149921</v>
      </c>
      <c r="AV282" s="16">
        <v>5.8270101780452919</v>
      </c>
      <c r="AW282" s="16">
        <v>5.9435503816061974</v>
      </c>
      <c r="AX282" s="16">
        <v>6.0624213892383212</v>
      </c>
      <c r="AY282" s="16">
        <v>6.1836698170230875</v>
      </c>
      <c r="AZ282" s="16">
        <v>6.3073432133635494</v>
      </c>
      <c r="BA282" s="16">
        <v>6.4334900776308208</v>
      </c>
      <c r="BB282" s="16">
        <v>6.5621598791834375</v>
      </c>
      <c r="BC282" s="16">
        <v>6.6934030767671064</v>
      </c>
      <c r="BD282" s="16">
        <v>6.8272711383024483</v>
      </c>
      <c r="BE282" s="16">
        <v>6.963816561068497</v>
      </c>
      <c r="BF282" s="16">
        <v>7.1030928922898671</v>
      </c>
      <c r="BG282" s="16">
        <v>7.2451547501356641</v>
      </c>
      <c r="BH282" s="16">
        <v>7.3900578451383776</v>
      </c>
      <c r="BI282" s="16">
        <v>7.5378590020411451</v>
      </c>
      <c r="BJ282" s="16">
        <v>7.6886161820819678</v>
      </c>
      <c r="BK282" s="16">
        <v>7.8423885057236076</v>
      </c>
      <c r="BL282" s="16">
        <v>7.9992362758380802</v>
      </c>
      <c r="BM282" s="16">
        <v>8.1592210013548421</v>
      </c>
      <c r="BN282" s="16">
        <v>8.322405421381939</v>
      </c>
      <c r="BO282" s="16">
        <v>8.4888535298095782</v>
      </c>
      <c r="BP282" s="16">
        <v>8.65863060040577</v>
      </c>
      <c r="BQ282" s="16">
        <v>8.8318032124138863</v>
      </c>
      <c r="BR282" s="16">
        <v>9.0084392766621644</v>
      </c>
      <c r="BS282" s="16">
        <v>9.1886080621954083</v>
      </c>
      <c r="BT282" s="16">
        <v>9.3723802234393165</v>
      </c>
      <c r="BU282" s="16">
        <v>9.5598278279081033</v>
      </c>
      <c r="BV282" s="16">
        <v>9.7510243844662661</v>
      </c>
      <c r="BW282" s="16">
        <v>9.946044872155591</v>
      </c>
      <c r="BX282" s="16">
        <v>10.144965769598702</v>
      </c>
      <c r="BY282" s="16">
        <v>10.347865084990676</v>
      </c>
      <c r="BZ282" s="16">
        <v>10.554822386690491</v>
      </c>
      <c r="CA282" s="16">
        <v>10.765918834424301</v>
      </c>
      <c r="CB282" s="16">
        <v>10.981237211112788</v>
      </c>
      <c r="CC282" s="16">
        <v>11.200861955335045</v>
      </c>
      <c r="CD282" s="16">
        <v>11.424879194441745</v>
      </c>
      <c r="CE282" s="16">
        <v>11.65337677833058</v>
      </c>
      <c r="CF282" s="16">
        <v>11.886444313897192</v>
      </c>
      <c r="CG282" s="16">
        <v>12.124173200175136</v>
      </c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</row>
    <row r="283" spans="1:115" s="393" customFormat="1" ht="15">
      <c r="A283" s="50" t="s">
        <v>108</v>
      </c>
      <c r="J283" s="44">
        <f>SUM(J281:J282)</f>
        <v>0</v>
      </c>
      <c r="K283" s="44">
        <f>SUM(K281:K282)</f>
        <v>0</v>
      </c>
      <c r="L283" s="44">
        <f t="shared" ref="L283:BV283" si="598">SUM(L281:L282)</f>
        <v>0</v>
      </c>
      <c r="M283" s="44">
        <f t="shared" si="598"/>
        <v>0</v>
      </c>
      <c r="N283" s="44">
        <f t="shared" si="598"/>
        <v>0</v>
      </c>
      <c r="O283" s="44">
        <f t="shared" si="598"/>
        <v>0</v>
      </c>
      <c r="P283" s="44">
        <f t="shared" si="598"/>
        <v>67.360830630695332</v>
      </c>
      <c r="Q283" s="44">
        <f t="shared" si="598"/>
        <v>98.690248056088635</v>
      </c>
      <c r="R283" s="44">
        <f t="shared" si="598"/>
        <v>95.644664228996703</v>
      </c>
      <c r="S283" s="44">
        <f t="shared" si="598"/>
        <v>91.340685971603378</v>
      </c>
      <c r="T283" s="44">
        <f t="shared" si="598"/>
        <v>91.955209740350639</v>
      </c>
      <c r="U283" s="44">
        <f t="shared" si="598"/>
        <v>93.79431393515766</v>
      </c>
      <c r="V283" s="44">
        <f t="shared" si="598"/>
        <v>95.670200213860809</v>
      </c>
      <c r="W283" s="44">
        <f t="shared" si="598"/>
        <v>97.583604218138035</v>
      </c>
      <c r="X283" s="44">
        <f t="shared" si="598"/>
        <v>99.535276302500762</v>
      </c>
      <c r="Y283" s="44">
        <f t="shared" si="598"/>
        <v>101.52598182855081</v>
      </c>
      <c r="Z283" s="44">
        <f t="shared" si="598"/>
        <v>103.55650146512184</v>
      </c>
      <c r="AA283" s="44">
        <f t="shared" si="598"/>
        <v>105.62763149442425</v>
      </c>
      <c r="AB283" s="44">
        <f t="shared" si="598"/>
        <v>107.74018412431273</v>
      </c>
      <c r="AC283" s="44">
        <f t="shared" si="598"/>
        <v>109.89498780679899</v>
      </c>
      <c r="AD283" s="44">
        <f t="shared" si="598"/>
        <v>112.09288756293498</v>
      </c>
      <c r="AE283" s="44">
        <f t="shared" si="598"/>
        <v>114.33474531419368</v>
      </c>
      <c r="AF283" s="44">
        <f t="shared" si="598"/>
        <v>116.62144022047754</v>
      </c>
      <c r="AG283" s="44">
        <f t="shared" si="598"/>
        <v>118.95386902488708</v>
      </c>
      <c r="AH283" s="44">
        <f t="shared" si="598"/>
        <v>121.33294640538483</v>
      </c>
      <c r="AI283" s="44">
        <f t="shared" si="598"/>
        <v>123.75960533349254</v>
      </c>
      <c r="AJ283" s="44">
        <f t="shared" si="598"/>
        <v>126.23479744016237</v>
      </c>
      <c r="AK283" s="44">
        <f t="shared" si="598"/>
        <v>128.75949338896564</v>
      </c>
      <c r="AL283" s="44">
        <f t="shared" si="598"/>
        <v>131.33468325674494</v>
      </c>
      <c r="AM283" s="44">
        <f t="shared" si="598"/>
        <v>133.96137692187983</v>
      </c>
      <c r="AN283" s="44">
        <f t="shared" si="598"/>
        <v>136.64060446031741</v>
      </c>
      <c r="AO283" s="44">
        <f t="shared" si="598"/>
        <v>75.226201983723996</v>
      </c>
      <c r="AP283" s="44">
        <f t="shared" si="598"/>
        <v>69.587107993470397</v>
      </c>
      <c r="AQ283" s="44">
        <f t="shared" si="598"/>
        <v>70.978850153339792</v>
      </c>
      <c r="AR283" s="44">
        <f t="shared" si="598"/>
        <v>72.398427156406584</v>
      </c>
      <c r="AS283" s="44">
        <f t="shared" si="598"/>
        <v>73.84639569953471</v>
      </c>
      <c r="AT283" s="44">
        <f t="shared" si="598"/>
        <v>75.323323613525417</v>
      </c>
      <c r="AU283" s="44">
        <f t="shared" si="598"/>
        <v>76.829790085795935</v>
      </c>
      <c r="AV283" s="44">
        <f t="shared" si="598"/>
        <v>78.366385887511825</v>
      </c>
      <c r="AW283" s="44">
        <f t="shared" si="598"/>
        <v>79.933713605262085</v>
      </c>
      <c r="AX283" s="44">
        <f t="shared" si="598"/>
        <v>81.532387877367327</v>
      </c>
      <c r="AY283" s="44">
        <f t="shared" si="598"/>
        <v>83.163035634914664</v>
      </c>
      <c r="AZ283" s="44">
        <f t="shared" si="598"/>
        <v>84.826296347612953</v>
      </c>
      <c r="BA283" s="44">
        <f t="shared" si="598"/>
        <v>86.522822274565229</v>
      </c>
      <c r="BB283" s="44">
        <f t="shared" si="598"/>
        <v>88.253278720056528</v>
      </c>
      <c r="BC283" s="44">
        <f t="shared" si="598"/>
        <v>90.018344294457663</v>
      </c>
      <c r="BD283" s="44">
        <f t="shared" si="598"/>
        <v>91.818711180346781</v>
      </c>
      <c r="BE283" s="44">
        <f t="shared" si="598"/>
        <v>93.655085403953734</v>
      </c>
      <c r="BF283" s="44">
        <f t="shared" si="598"/>
        <v>95.528187112032811</v>
      </c>
      <c r="BG283" s="44">
        <f t="shared" si="598"/>
        <v>97.438750854273479</v>
      </c>
      <c r="BH283" s="44">
        <f t="shared" si="598"/>
        <v>99.387525871358918</v>
      </c>
      <c r="BI283" s="44">
        <f t="shared" si="598"/>
        <v>101.37527638878612</v>
      </c>
      <c r="BJ283" s="44">
        <f t="shared" si="598"/>
        <v>103.40278191656184</v>
      </c>
      <c r="BK283" s="44">
        <f t="shared" si="598"/>
        <v>105.47083755489308</v>
      </c>
      <c r="BL283" s="44">
        <f t="shared" si="598"/>
        <v>107.58025430599092</v>
      </c>
      <c r="BM283" s="44">
        <f t="shared" si="598"/>
        <v>109.73185939211074</v>
      </c>
      <c r="BN283" s="44">
        <f t="shared" si="598"/>
        <v>111.92649657995295</v>
      </c>
      <c r="BO283" s="44">
        <f t="shared" si="598"/>
        <v>114.16502651155201</v>
      </c>
      <c r="BP283" s="44">
        <f t="shared" si="598"/>
        <v>116.44832704178305</v>
      </c>
      <c r="BQ283" s="44">
        <f t="shared" si="598"/>
        <v>118.77729358261874</v>
      </c>
      <c r="BR283" s="44">
        <f t="shared" si="598"/>
        <v>121.15283945427109</v>
      </c>
      <c r="BS283" s="44">
        <f t="shared" si="598"/>
        <v>123.57589624335652</v>
      </c>
      <c r="BT283" s="44">
        <f t="shared" si="598"/>
        <v>126.04741416822364</v>
      </c>
      <c r="BU283" s="44">
        <f t="shared" si="598"/>
        <v>128.56836245158811</v>
      </c>
      <c r="BV283" s="44">
        <f t="shared" si="598"/>
        <v>131.13972970061991</v>
      </c>
      <c r="BW283" s="44">
        <f t="shared" ref="BW283:CG283" si="599">SUM(BW281:BW282)</f>
        <v>133.76252429463227</v>
      </c>
      <c r="BX283" s="44">
        <f t="shared" si="599"/>
        <v>136.43777478052493</v>
      </c>
      <c r="BY283" s="44">
        <f t="shared" si="599"/>
        <v>139.16653027613543</v>
      </c>
      <c r="BZ283" s="44">
        <f t="shared" si="599"/>
        <v>141.94986088165814</v>
      </c>
      <c r="CA283" s="44">
        <f t="shared" si="599"/>
        <v>144.7888580992913</v>
      </c>
      <c r="CB283" s="44">
        <f t="shared" si="599"/>
        <v>147.68463526127712</v>
      </c>
      <c r="CC283" s="44">
        <f t="shared" si="599"/>
        <v>150.63832796650269</v>
      </c>
      <c r="CD283" s="44">
        <f t="shared" si="599"/>
        <v>153.65109452583272</v>
      </c>
      <c r="CE283" s="44">
        <f t="shared" si="599"/>
        <v>156.72411641634937</v>
      </c>
      <c r="CF283" s="44">
        <f t="shared" si="599"/>
        <v>159.85859874467633</v>
      </c>
      <c r="CG283" s="44">
        <f t="shared" si="599"/>
        <v>163.05577071956989</v>
      </c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</row>
    <row r="284" spans="1:115" s="46" customFormat="1" ht="15">
      <c r="A284" s="394"/>
      <c r="P284" s="395"/>
      <c r="Q284" s="395"/>
      <c r="R284" s="395"/>
      <c r="S284" s="395"/>
      <c r="T284" s="395"/>
      <c r="U284" s="395"/>
      <c r="V284" s="395"/>
      <c r="W284" s="395"/>
      <c r="X284" s="395"/>
      <c r="Y284" s="395"/>
      <c r="Z284" s="395"/>
      <c r="AA284" s="395"/>
      <c r="AB284" s="395"/>
      <c r="AC284" s="395"/>
      <c r="AD284" s="395"/>
      <c r="AE284" s="395"/>
      <c r="AF284" s="395"/>
      <c r="AG284" s="395"/>
      <c r="AH284" s="395"/>
      <c r="AI284" s="395"/>
      <c r="AJ284" s="395"/>
      <c r="AK284" s="395"/>
      <c r="AL284" s="395"/>
      <c r="AM284" s="395"/>
      <c r="AN284" s="395"/>
      <c r="AO284" s="395"/>
      <c r="AP284" s="395"/>
      <c r="AQ284" s="395"/>
      <c r="AR284" s="395"/>
      <c r="AS284" s="395"/>
      <c r="AT284" s="395"/>
      <c r="AU284" s="395"/>
      <c r="AV284" s="395"/>
      <c r="AW284" s="395"/>
      <c r="AX284" s="395"/>
      <c r="AY284" s="395"/>
      <c r="AZ284" s="395"/>
      <c r="BA284" s="395"/>
      <c r="BB284" s="395"/>
      <c r="BC284" s="395"/>
      <c r="BD284" s="395"/>
      <c r="BE284" s="395"/>
      <c r="BF284" s="395"/>
      <c r="BG284" s="395"/>
      <c r="BH284" s="395"/>
      <c r="BI284" s="395"/>
      <c r="BJ284" s="395"/>
      <c r="BK284" s="395"/>
      <c r="BL284" s="395"/>
      <c r="BM284" s="395"/>
      <c r="BN284" s="395"/>
      <c r="BO284" s="395"/>
      <c r="BP284" s="395"/>
      <c r="BQ284" s="395"/>
      <c r="BR284" s="395"/>
      <c r="BS284" s="395"/>
      <c r="BT284" s="395"/>
      <c r="BU284" s="395"/>
      <c r="BV284" s="395"/>
      <c r="BW284" s="395"/>
      <c r="BX284" s="395"/>
      <c r="BY284" s="395"/>
      <c r="BZ284" s="395"/>
      <c r="CA284" s="395"/>
      <c r="CB284" s="395"/>
      <c r="CC284" s="395"/>
      <c r="CD284" s="395"/>
      <c r="CE284" s="395"/>
      <c r="CF284" s="395"/>
      <c r="CG284" s="395"/>
      <c r="CH284" s="395"/>
      <c r="CI284" s="395"/>
      <c r="CJ284" s="395"/>
      <c r="CK284" s="395"/>
      <c r="CL284" s="395"/>
      <c r="CM284" s="395"/>
      <c r="CN284" s="395"/>
      <c r="CO284" s="395"/>
      <c r="CP284" s="395"/>
      <c r="CQ284" s="395"/>
      <c r="CR284" s="395"/>
      <c r="CS284" s="395"/>
      <c r="CT284" s="395"/>
      <c r="CU284" s="395"/>
      <c r="CV284" s="395"/>
      <c r="CW284" s="395"/>
      <c r="CX284" s="395"/>
      <c r="CY284" s="395"/>
      <c r="CZ284" s="395"/>
      <c r="DA284" s="395"/>
      <c r="DB284" s="395"/>
      <c r="DC284" s="395"/>
      <c r="DD284" s="395"/>
      <c r="DE284" s="395"/>
      <c r="DF284" s="395"/>
      <c r="DG284" s="395"/>
      <c r="DH284" s="395"/>
      <c r="DI284" s="395"/>
      <c r="DJ284" s="395"/>
      <c r="DK284" s="395"/>
    </row>
    <row r="285" spans="1:115" s="2" customFormat="1">
      <c r="A285" s="4" t="s">
        <v>287</v>
      </c>
      <c r="J285" s="45">
        <f>-'High LF - portfolio costs'!J49*J21</f>
        <v>0</v>
      </c>
      <c r="K285" s="45">
        <f>-'High LF - portfolio costs'!K49*K21</f>
        <v>-3.6965412</v>
      </c>
      <c r="L285" s="45">
        <f>-'High LF - portfolio costs'!L49*L21</f>
        <v>0</v>
      </c>
      <c r="M285" s="45">
        <f>-'High LF - portfolio costs'!M49*M21</f>
        <v>0</v>
      </c>
      <c r="N285" s="45">
        <f>-'High LF - portfolio costs'!N49*N21</f>
        <v>0</v>
      </c>
      <c r="O285" s="45">
        <f>-'High LF - portfolio costs'!O49*O21</f>
        <v>-6.7139368961542152</v>
      </c>
      <c r="P285" s="45">
        <f>-'High LF - portfolio costs'!P49*P21</f>
        <v>2.3455676231056297E-2</v>
      </c>
      <c r="Q285" s="45">
        <f>-'High LF - portfolio costs'!Q49*Q21</f>
        <v>1.3005909506395205E-2</v>
      </c>
      <c r="R285" s="45">
        <f>-'High LF - portfolio costs'!R49*R21</f>
        <v>-2.2700294133443176E-2</v>
      </c>
      <c r="S285" s="45">
        <f>-'High LF - portfolio costs'!S49*S21</f>
        <v>-9.3442131699135109E-3</v>
      </c>
      <c r="T285" s="45">
        <f>-'High LF - portfolio costs'!T49*T21</f>
        <v>0</v>
      </c>
      <c r="U285" s="45">
        <f>-'High LF - portfolio costs'!U49*U21</f>
        <v>-6.0498837514179895</v>
      </c>
      <c r="V285" s="45">
        <f>-'High LF - portfolio costs'!V49*V21</f>
        <v>-9.2056628280079078</v>
      </c>
      <c r="W285" s="45">
        <f>-'High LF - portfolio costs'!W49*W21</f>
        <v>-12.35535038565825</v>
      </c>
      <c r="X285" s="45">
        <f>-'High LF - portfolio costs'!X49*X21</f>
        <v>-12.511179928690099</v>
      </c>
      <c r="Y285" s="45">
        <f>-'High LF - portfolio costs'!Y49*Y21</f>
        <v>-12.843389923448067</v>
      </c>
      <c r="Z285" s="45">
        <f>-'High LF - portfolio costs'!Z49*Z21</f>
        <v>-12.821786367426443</v>
      </c>
      <c r="AA285" s="45">
        <f>-'High LF - portfolio costs'!AA49*AA21</f>
        <v>-14.729841542755407</v>
      </c>
      <c r="AB285" s="45">
        <f>-'High LF - portfolio costs'!AB49*AB21</f>
        <v>-16.156579594024119</v>
      </c>
      <c r="AC285" s="45">
        <f>-'High LF - portfolio costs'!AC49*AC21</f>
        <v>-17.065495412577032</v>
      </c>
      <c r="AD285" s="45">
        <f>-'High LF - portfolio costs'!AD49*AD21</f>
        <v>-18.207757076083944</v>
      </c>
      <c r="AE285" s="45">
        <f>-'High LF - portfolio costs'!AE49*AE21</f>
        <v>-19.599954318742228</v>
      </c>
      <c r="AF285" s="45">
        <f>-'High LF - portfolio costs'!AF49*AF21</f>
        <v>-20.714004425078524</v>
      </c>
      <c r="AG285" s="45">
        <f>-'High LF - portfolio costs'!AG49*AG21</f>
        <v>-21.678944857019864</v>
      </c>
      <c r="AH285" s="45">
        <f>-'High LF - portfolio costs'!AH49*AH21</f>
        <v>-22.603908445246734</v>
      </c>
      <c r="AI285" s="45">
        <f>-'High LF - portfolio costs'!AI49*AI21</f>
        <v>-23.688383114493423</v>
      </c>
      <c r="AJ285" s="45">
        <f>-'High LF - portfolio costs'!AJ49*AJ21</f>
        <v>-25.047780122339582</v>
      </c>
      <c r="AK285" s="45">
        <f>-'High LF - portfolio costs'!AK49*AK21</f>
        <v>-25.548735724786379</v>
      </c>
      <c r="AL285" s="45">
        <f>-'High LF - portfolio costs'!AL49*AL21</f>
        <v>-26.059710439282103</v>
      </c>
      <c r="AM285" s="45">
        <f>-'High LF - portfolio costs'!AM49*AM21</f>
        <v>-26.580904648067747</v>
      </c>
      <c r="AN285" s="45">
        <f>-'High LF - portfolio costs'!AN49*AN21</f>
        <v>-27.112522741029096</v>
      </c>
      <c r="AO285" s="45">
        <f>-'High LF - portfolio costs'!AO49*AO21</f>
        <v>-27.272966287167211</v>
      </c>
      <c r="AP285" s="45">
        <f>-'High LF - portfolio costs'!AP49*AP21</f>
        <v>-27.818425612910556</v>
      </c>
      <c r="AQ285" s="45">
        <f>-'High LF - portfolio costs'!AQ49*AQ21</f>
        <v>-28.374794125168766</v>
      </c>
      <c r="AR285" s="45">
        <f>-'High LF - portfolio costs'!AR49*AR21</f>
        <v>-28.942290007672142</v>
      </c>
      <c r="AS285" s="45">
        <f>-'High LF - portfolio costs'!AS49*AS21</f>
        <v>-29.52113580782558</v>
      </c>
      <c r="AT285" s="45">
        <f>-'High LF - portfolio costs'!AT49*AT21</f>
        <v>-30.111558523982097</v>
      </c>
      <c r="AU285" s="45">
        <f>-'High LF - portfolio costs'!AU49*AU21</f>
        <v>-30.713789694461742</v>
      </c>
      <c r="AV285" s="45">
        <f>-'High LF - portfolio costs'!AV49*AV21</f>
        <v>-31.328065488350965</v>
      </c>
      <c r="AW285" s="45">
        <f>-'High LF - portfolio costs'!AW49*AW21</f>
        <v>-31.954626798117992</v>
      </c>
      <c r="AX285" s="45">
        <f>-'High LF - portfolio costs'!AX49*AX21</f>
        <v>-32.593719334080355</v>
      </c>
      <c r="AY285" s="45">
        <f>-'High LF - portfolio costs'!AY49*AY21</f>
        <v>-33.24559372076196</v>
      </c>
      <c r="AZ285" s="45">
        <f>-'High LF - portfolio costs'!AZ49*AZ21</f>
        <v>-33.910505595177192</v>
      </c>
      <c r="BA285" s="45">
        <f>-'High LF - portfolio costs'!BA49*BA21</f>
        <v>-34.588715707080745</v>
      </c>
      <c r="BB285" s="45">
        <f>-'High LF - portfolio costs'!BB49*BB21</f>
        <v>-35.280490021222356</v>
      </c>
      <c r="BC285" s="45">
        <f>-'High LF - portfolio costs'!BC49*BC21</f>
        <v>-35.986099821646803</v>
      </c>
      <c r="BD285" s="45">
        <f>-'High LF - portfolio costs'!BD49*BD21</f>
        <v>-36.705821818079727</v>
      </c>
      <c r="BE285" s="45">
        <f>-'High LF - portfolio costs'!BE49*BE21</f>
        <v>-37.43993825444133</v>
      </c>
      <c r="BF285" s="45">
        <f>-'High LF - portfolio costs'!BF49*BF21</f>
        <v>-38.188737019530159</v>
      </c>
      <c r="BG285" s="45">
        <f>-'High LF - portfolio costs'!BG49*BG21</f>
        <v>-38.95251175992076</v>
      </c>
      <c r="BH285" s="45">
        <f>-'High LF - portfolio costs'!BH49*BH21</f>
        <v>-39.731561995119172</v>
      </c>
      <c r="BI285" s="45">
        <f>-'High LF - portfolio costs'!BI49*BI21</f>
        <v>-40.526193235021566</v>
      </c>
      <c r="BJ285" s="45">
        <f>-'High LF - portfolio costs'!BJ49*BJ21</f>
        <v>-41.336717099721987</v>
      </c>
      <c r="BK285" s="45">
        <f>-'High LF - portfolio costs'!BK49*BK21</f>
        <v>-42.163451441716433</v>
      </c>
      <c r="BL285" s="45">
        <f>-'High LF - portfolio costs'!BL49*BL21</f>
        <v>-43.006720470550754</v>
      </c>
      <c r="BM285" s="45">
        <f>-'High LF - portfolio costs'!BM49*BM21</f>
        <v>-43.866854879961771</v>
      </c>
      <c r="BN285" s="45">
        <f>-'High LF - portfolio costs'!BN49*BN21</f>
        <v>-44.744191977561002</v>
      </c>
      <c r="BO285" s="45">
        <f>-'High LF - portfolio costs'!BO49*BO21</f>
        <v>-45.639075817112229</v>
      </c>
      <c r="BP285" s="45">
        <f>-'High LF - portfolio costs'!BP49*BP21</f>
        <v>-46.551857333454464</v>
      </c>
      <c r="BQ285" s="45">
        <f>-'High LF - portfolio costs'!BQ49*BQ21</f>
        <v>-47.482894480123562</v>
      </c>
      <c r="BR285" s="45">
        <f>-'High LF - portfolio costs'!BR49*BR21</f>
        <v>-48.432552369726032</v>
      </c>
      <c r="BS285" s="45">
        <f>-'High LF - portfolio costs'!BS49*BS21</f>
        <v>-49.401203417120556</v>
      </c>
      <c r="BT285" s="45">
        <f>-'High LF - portfolio costs'!BT49*BT21</f>
        <v>-50.389227485462953</v>
      </c>
      <c r="BU285" s="45">
        <f>-'High LF - portfolio costs'!BU49*BU21</f>
        <v>-51.397012035172224</v>
      </c>
      <c r="BV285" s="45">
        <f>-'High LF - portfolio costs'!BV49*BV21</f>
        <v>-52.424952275875668</v>
      </c>
      <c r="BW285" s="45">
        <f>-'High LF - portfolio costs'!BW49*BW21</f>
        <v>-53.473451321393178</v>
      </c>
      <c r="BX285" s="45">
        <f>-'High LF - portfolio costs'!BX49*BX21</f>
        <v>-54.542920347821045</v>
      </c>
      <c r="BY285" s="45">
        <f>-'High LF - portfolio costs'!BY49*BY21</f>
        <v>-55.633778754777467</v>
      </c>
      <c r="BZ285" s="45">
        <f>-'High LF - portfolio costs'!BZ49*BZ21</f>
        <v>-56.746454329873018</v>
      </c>
      <c r="CA285" s="45">
        <f>-'High LF - portfolio costs'!CA49*CA21</f>
        <v>-57.881383416470477</v>
      </c>
      <c r="CB285" s="45">
        <f>-'High LF - portfolio costs'!CB49*CB21</f>
        <v>-59.039011084799881</v>
      </c>
      <c r="CC285" s="45">
        <f>-'High LF - portfolio costs'!CC49*CC21</f>
        <v>-60.219791306495885</v>
      </c>
      <c r="CD285" s="45">
        <f>-'High LF - portfolio costs'!CD49*CD21</f>
        <v>-61.424187132625796</v>
      </c>
      <c r="CE285" s="45">
        <f>-'High LF - portfolio costs'!CE49*CE21</f>
        <v>-62.652670875278318</v>
      </c>
      <c r="CF285" s="45">
        <f>-'High LF - portfolio costs'!CF49*CF21</f>
        <v>-63.905724292783866</v>
      </c>
      <c r="CG285" s="45">
        <f>-'High LF - portfolio costs'!CG49*CG21</f>
        <v>-65.183838778639554</v>
      </c>
    </row>
    <row r="286" spans="1:115" s="50" customFormat="1">
      <c r="A286" s="50" t="s">
        <v>253</v>
      </c>
      <c r="J286" s="48">
        <f>(J283+J278)*'High LF - portfolio costs'!J44+J285</f>
        <v>0</v>
      </c>
      <c r="K286" s="48">
        <f>(K283+K278)*'High LF - portfolio costs'!K44+K285</f>
        <v>6.772942913533333</v>
      </c>
      <c r="L286" s="48">
        <f>(L283+L278)*'High LF - portfolio costs'!L44+L285</f>
        <v>0</v>
      </c>
      <c r="M286" s="48">
        <f>(M283+M278)*'High LF - portfolio costs'!M44+M285</f>
        <v>0</v>
      </c>
      <c r="N286" s="48">
        <f>(N283+N278)*'High LF - portfolio costs'!N44+N285</f>
        <v>0</v>
      </c>
      <c r="O286" s="48">
        <f>(O283+O278)*'High LF - portfolio costs'!O44+O285</f>
        <v>8.9651691927715618</v>
      </c>
      <c r="P286" s="48">
        <f>(P283+P278)*'High LF - portfolio costs'!P44+P285</f>
        <v>134.30381229019599</v>
      </c>
      <c r="Q286" s="48">
        <f>(Q283+Q278)*'High LF - portfolio costs'!Q44+Q285</f>
        <v>179.7353031404227</v>
      </c>
      <c r="R286" s="48">
        <f>(R283+R278)*'High LF - portfolio costs'!R44+R285</f>
        <v>182.0120794002386</v>
      </c>
      <c r="S286" s="48">
        <f>(S283+S278)*'High LF - portfolio costs'!S44+S285</f>
        <v>182.56163862807779</v>
      </c>
      <c r="T286" s="48">
        <f>(T283+T278)*'High LF - portfolio costs'!T44+T285</f>
        <v>187.16111408217205</v>
      </c>
      <c r="U286" s="48">
        <f>(U283+U278)*'High LF - portfolio costs'!U44+U285</f>
        <v>186.78763993927117</v>
      </c>
      <c r="V286" s="48">
        <f>(V283+V278)*'High LF - portfolio costs'!V44+V285</f>
        <v>189.06954130674572</v>
      </c>
      <c r="W286" s="48">
        <f>(W283+W278)*'High LF - portfolio costs'!W44+W285</f>
        <v>190.38551295367472</v>
      </c>
      <c r="X286" s="48">
        <f>(X283+X278)*'High LF - portfolio costs'!X44+X285</f>
        <v>195.01876738105838</v>
      </c>
      <c r="Y286" s="48">
        <f>(Y283+Y278)*'High LF - portfolio costs'!Y44+Y285</f>
        <v>195.10022160074817</v>
      </c>
      <c r="Z286" s="48">
        <f>(Z283+Z278)*'High LF - portfolio costs'!Z44+Z285</f>
        <v>194.34397633924397</v>
      </c>
      <c r="AA286" s="48">
        <f>(AA283+AA278)*'High LF - portfolio costs'!AA44+AA285</f>
        <v>184.56216730832725</v>
      </c>
      <c r="AB286" s="48">
        <f>(AB283+AB278)*'High LF - portfolio costs'!AB44+AB285</f>
        <v>179.41650552614422</v>
      </c>
      <c r="AC286" s="48">
        <f>(AC283+AC278)*'High LF - portfolio costs'!AC44+AC285</f>
        <v>179.48757371483183</v>
      </c>
      <c r="AD286" s="48">
        <f>(AD283+AD278)*'High LF - portfolio costs'!AD44+AD285</f>
        <v>178.48631088069146</v>
      </c>
      <c r="AE286" s="48">
        <f>(AE283+AE278)*'High LF - portfolio costs'!AE44+AE285</f>
        <v>176.24463480657909</v>
      </c>
      <c r="AF286" s="48">
        <f>(AF283+AF278)*'High LF - portfolio costs'!AF44+AF285</f>
        <v>175.46981844133595</v>
      </c>
      <c r="AG286" s="48">
        <f>(AG283+AG278)*'High LF - portfolio costs'!AG44+AG285</f>
        <v>176.49973430031261</v>
      </c>
      <c r="AH286" s="48">
        <f>(AH283+AH278)*'High LF - portfolio costs'!AH44+AH285</f>
        <v>179.94157369040062</v>
      </c>
      <c r="AI286" s="48">
        <f>(AI283+AI278)*'High LF - portfolio costs'!AI44+AI285</f>
        <v>182.17170557381408</v>
      </c>
      <c r="AJ286" s="48">
        <f>(AJ283+AJ278)*'High LF - portfolio costs'!AJ44+AJ285</f>
        <v>182.71422696088473</v>
      </c>
      <c r="AK286" s="48">
        <f>(AK283+AK278)*'High LF - portfolio costs'!AK44+AK285</f>
        <v>186.47682668504766</v>
      </c>
      <c r="AL286" s="48">
        <f>(AL283+AL278)*'High LF - portfolio costs'!AL44+AL285</f>
        <v>189.99981142619222</v>
      </c>
      <c r="AM286" s="48">
        <f>(AM283+AM278)*'High LF - portfolio costs'!AM44+AM285</f>
        <v>194.26712860581125</v>
      </c>
      <c r="AN286" s="48">
        <f>(AN283+AN278)*'High LF - portfolio costs'!AN44+AN285</f>
        <v>200.10333475768633</v>
      </c>
      <c r="AO286" s="48">
        <f>(AO283+AO278)*'High LF - portfolio costs'!AO44+AO285</f>
        <v>217.14053381779388</v>
      </c>
      <c r="AP286" s="48">
        <f>(AP283+AP278)*'High LF - portfolio costs'!AP44+AP285</f>
        <v>216.95665744444446</v>
      </c>
      <c r="AQ286" s="48">
        <f>(AQ283+AQ278)*'High LF - portfolio costs'!AQ44+AQ285</f>
        <v>223.48780192928132</v>
      </c>
      <c r="AR286" s="48">
        <f>(AR283+AR278)*'High LF - portfolio costs'!AR44+AR285</f>
        <v>229.75288681843332</v>
      </c>
      <c r="AS286" s="48">
        <f>(AS283+AS278)*'High LF - portfolio costs'!AS44+AS285</f>
        <v>234.82595023750642</v>
      </c>
      <c r="AT286" s="48">
        <f>(AT283+AT278)*'High LF - portfolio costs'!AT44+AT285</f>
        <v>239.79530853602475</v>
      </c>
      <c r="AU286" s="48">
        <f>(AU283+AU278)*'High LF - portfolio costs'!AU44+AU285</f>
        <v>244.75798780521063</v>
      </c>
      <c r="AV286" s="48">
        <f>(AV283+AV278)*'High LF - portfolio costs'!AV44+AV285</f>
        <v>249.71528900281797</v>
      </c>
      <c r="AW286" s="48">
        <f>(AW283+AW278)*'High LF - portfolio costs'!AW44+AW285</f>
        <v>254.56839041328135</v>
      </c>
      <c r="AX286" s="48">
        <f>(AX283+AX278)*'High LF - portfolio costs'!AX44+AX285</f>
        <v>259.42037395914332</v>
      </c>
      <c r="AY286" s="48">
        <f>(AY283+AY278)*'High LF - portfolio costs'!AY44+AY285</f>
        <v>264.27273962667499</v>
      </c>
      <c r="AZ286" s="48">
        <f>(AZ283+AZ278)*'High LF - portfolio costs'!AZ44+AZ285</f>
        <v>269.44597497028877</v>
      </c>
      <c r="BA286" s="48">
        <f>(BA283+BA278)*'High LF - portfolio costs'!BA44+BA285</f>
        <v>274.83489446969463</v>
      </c>
      <c r="BB286" s="48">
        <f>(BB283+BB278)*'High LF - portfolio costs'!BB44+BB285</f>
        <v>280.33159235908852</v>
      </c>
      <c r="BC286" s="48">
        <f>(BC283+BC278)*'High LF - portfolio costs'!BC44+BC285</f>
        <v>285.93822420627021</v>
      </c>
      <c r="BD286" s="48">
        <f>(BD283+BD278)*'High LF - portfolio costs'!BD44+BD285</f>
        <v>291.65698869039568</v>
      </c>
      <c r="BE286" s="48">
        <f>(BE283+BE278)*'High LF - portfolio costs'!BE44+BE285</f>
        <v>297.49012846420351</v>
      </c>
      <c r="BF286" s="48">
        <f>(BF283+BF278)*'High LF - portfolio costs'!BF44+BF285</f>
        <v>303.4399310334876</v>
      </c>
      <c r="BG286" s="48">
        <f>(BG283+BG278)*'High LF - portfolio costs'!BG44+BG285</f>
        <v>309.50872965415738</v>
      </c>
      <c r="BH286" s="48">
        <f>(BH283+BH278)*'High LF - portfolio costs'!BH44+BH285</f>
        <v>315.69890424724048</v>
      </c>
      <c r="BI286" s="48">
        <f>(BI283+BI278)*'High LF - portfolio costs'!BI44+BI285</f>
        <v>322.01288233218531</v>
      </c>
      <c r="BJ286" s="48">
        <f>(BJ283+BJ278)*'High LF - portfolio costs'!BJ44+BJ285</f>
        <v>328.45313997882903</v>
      </c>
      <c r="BK286" s="48">
        <f>(BK283+BK278)*'High LF - portfolio costs'!BK44+BK285</f>
        <v>335.0222027784057</v>
      </c>
      <c r="BL286" s="48">
        <f>(BL283+BL278)*'High LF - portfolio costs'!BL44+BL285</f>
        <v>341.72264683397373</v>
      </c>
      <c r="BM286" s="48">
        <f>(BM283+BM278)*'High LF - portfolio costs'!BM44+BM285</f>
        <v>348.55709977065317</v>
      </c>
      <c r="BN286" s="48">
        <f>(BN283+BN278)*'High LF - portfolio costs'!BN44+BN285</f>
        <v>355.52824176606623</v>
      </c>
      <c r="BO286" s="48">
        <f>(BO283+BO278)*'High LF - portfolio costs'!BO44+BO285</f>
        <v>362.63880660138761</v>
      </c>
      <c r="BP286" s="48">
        <f>(BP283+BP278)*'High LF - portfolio costs'!BP44+BP285</f>
        <v>369.89158273341531</v>
      </c>
      <c r="BQ286" s="48">
        <f>(BQ283+BQ278)*'High LF - portfolio costs'!BQ44+BQ285</f>
        <v>377.28941438808363</v>
      </c>
      <c r="BR286" s="48">
        <f>(BR283+BR278)*'High LF - portfolio costs'!BR44+BR285</f>
        <v>384.83520267584532</v>
      </c>
      <c r="BS286" s="48">
        <f>(BS283+BS278)*'High LF - portfolio costs'!BS44+BS285</f>
        <v>392.53190672936216</v>
      </c>
      <c r="BT286" s="48">
        <f>(BT283+BT278)*'High LF - portfolio costs'!BT44+BT285</f>
        <v>400.38254486394942</v>
      </c>
      <c r="BU286" s="48">
        <f>(BU283+BU278)*'High LF - portfolio costs'!BU44+BU285</f>
        <v>408.39019576122843</v>
      </c>
      <c r="BV286" s="48">
        <f>(BV283+BV278)*'High LF - portfolio costs'!BV44+BV285</f>
        <v>416.55799967645299</v>
      </c>
      <c r="BW286" s="48">
        <f>(BW283+BW278)*'High LF - portfolio costs'!BW44+BW285</f>
        <v>424.88915966998206</v>
      </c>
      <c r="BX286" s="48">
        <f>(BX283+BX278)*'High LF - portfolio costs'!BX44+BX285</f>
        <v>433.38694286338176</v>
      </c>
      <c r="BY286" s="48">
        <f>(BY283+BY278)*'High LF - portfolio costs'!BY44+BY285</f>
        <v>442.05468172064946</v>
      </c>
      <c r="BZ286" s="48">
        <f>(BZ283+BZ278)*'High LF - portfolio costs'!BZ44+BZ285</f>
        <v>450.89577535506237</v>
      </c>
      <c r="CA286" s="48">
        <f>(CA283+CA278)*'High LF - portfolio costs'!CA44+CA285</f>
        <v>459.91369086216355</v>
      </c>
      <c r="CB286" s="48">
        <f>(CB283+CB278)*'High LF - portfolio costs'!CB44+CB285</f>
        <v>469.11196467940681</v>
      </c>
      <c r="CC286" s="48">
        <f>(CC283+CC278)*'High LF - portfolio costs'!CC44+CC285</f>
        <v>478.49420397299497</v>
      </c>
      <c r="CD286" s="48">
        <f>(CD283+CD278)*'High LF - portfolio costs'!CD44+CD285</f>
        <v>488.06408805245496</v>
      </c>
      <c r="CE286" s="48">
        <f>(CE283+CE278)*'High LF - portfolio costs'!CE44+CE285</f>
        <v>497.82536981350393</v>
      </c>
      <c r="CF286" s="48">
        <f>(CF283+CF278)*'High LF - portfolio costs'!CF44+CF285</f>
        <v>507.781877209774</v>
      </c>
      <c r="CG286" s="48">
        <f>(CG283+CG278)*'High LF - portfolio costs'!CG44+CG285</f>
        <v>517.93751475396959</v>
      </c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</row>
    <row r="288" spans="1:115" s="31" customFormat="1" ht="15">
      <c r="A288" s="137" t="s">
        <v>338</v>
      </c>
      <c r="J288" s="46"/>
      <c r="K288" s="141">
        <f t="shared" ref="K288:AP288" si="600">K296</f>
        <v>130</v>
      </c>
      <c r="L288" s="141">
        <f t="shared" si="600"/>
        <v>128</v>
      </c>
      <c r="M288" s="141">
        <f t="shared" si="600"/>
        <v>126</v>
      </c>
      <c r="N288" s="141">
        <f t="shared" si="600"/>
        <v>123</v>
      </c>
      <c r="O288" s="141">
        <f t="shared" si="600"/>
        <v>121</v>
      </c>
      <c r="P288" s="141">
        <f t="shared" si="600"/>
        <v>119</v>
      </c>
      <c r="Q288" s="141">
        <f t="shared" si="600"/>
        <v>117</v>
      </c>
      <c r="R288" s="141">
        <f t="shared" si="600"/>
        <v>115</v>
      </c>
      <c r="S288" s="141">
        <f t="shared" si="600"/>
        <v>113</v>
      </c>
      <c r="T288" s="141">
        <f t="shared" si="600"/>
        <v>110</v>
      </c>
      <c r="U288" s="141">
        <f t="shared" si="600"/>
        <v>108</v>
      </c>
      <c r="V288" s="141">
        <f t="shared" si="600"/>
        <v>106</v>
      </c>
      <c r="W288" s="141">
        <f t="shared" si="600"/>
        <v>104</v>
      </c>
      <c r="X288" s="141">
        <f t="shared" si="600"/>
        <v>102</v>
      </c>
      <c r="Y288" s="141">
        <f t="shared" si="600"/>
        <v>99</v>
      </c>
      <c r="Z288" s="141">
        <f t="shared" si="600"/>
        <v>97</v>
      </c>
      <c r="AA288" s="141">
        <f t="shared" si="600"/>
        <v>95</v>
      </c>
      <c r="AB288" s="141">
        <f t="shared" si="600"/>
        <v>93</v>
      </c>
      <c r="AC288" s="141">
        <f t="shared" si="600"/>
        <v>91</v>
      </c>
      <c r="AD288" s="141">
        <f t="shared" si="600"/>
        <v>88</v>
      </c>
      <c r="AE288" s="141">
        <f t="shared" si="600"/>
        <v>86</v>
      </c>
      <c r="AF288" s="141">
        <f t="shared" si="600"/>
        <v>84</v>
      </c>
      <c r="AG288" s="141">
        <f t="shared" si="600"/>
        <v>82</v>
      </c>
      <c r="AH288" s="141">
        <f t="shared" si="600"/>
        <v>80</v>
      </c>
      <c r="AI288" s="141">
        <f t="shared" si="600"/>
        <v>77</v>
      </c>
      <c r="AJ288" s="141">
        <f t="shared" si="600"/>
        <v>75</v>
      </c>
      <c r="AK288" s="141">
        <f t="shared" si="600"/>
        <v>73</v>
      </c>
      <c r="AL288" s="141">
        <f t="shared" si="600"/>
        <v>71</v>
      </c>
      <c r="AM288" s="141">
        <f t="shared" si="600"/>
        <v>69</v>
      </c>
      <c r="AN288" s="141">
        <f t="shared" si="600"/>
        <v>66</v>
      </c>
      <c r="AO288" s="141">
        <f t="shared" si="600"/>
        <v>6</v>
      </c>
      <c r="AP288" s="141">
        <f t="shared" si="600"/>
        <v>0</v>
      </c>
      <c r="AQ288" s="141">
        <f t="shared" ref="AQ288:BV288" si="601">AQ296</f>
        <v>0</v>
      </c>
      <c r="AR288" s="141">
        <f t="shared" si="601"/>
        <v>0</v>
      </c>
      <c r="AS288" s="141">
        <f t="shared" si="601"/>
        <v>0</v>
      </c>
      <c r="AT288" s="141">
        <f t="shared" si="601"/>
        <v>0</v>
      </c>
      <c r="AU288" s="141">
        <f t="shared" si="601"/>
        <v>0</v>
      </c>
      <c r="AV288" s="141">
        <f t="shared" si="601"/>
        <v>0</v>
      </c>
      <c r="AW288" s="141">
        <f t="shared" si="601"/>
        <v>0</v>
      </c>
      <c r="AX288" s="141">
        <f t="shared" si="601"/>
        <v>0</v>
      </c>
      <c r="AY288" s="141">
        <f t="shared" si="601"/>
        <v>0</v>
      </c>
      <c r="AZ288" s="141">
        <f t="shared" si="601"/>
        <v>0</v>
      </c>
      <c r="BA288" s="141">
        <f t="shared" si="601"/>
        <v>0</v>
      </c>
      <c r="BB288" s="141">
        <f t="shared" si="601"/>
        <v>0</v>
      </c>
      <c r="BC288" s="141">
        <f t="shared" si="601"/>
        <v>0</v>
      </c>
      <c r="BD288" s="141">
        <f t="shared" si="601"/>
        <v>0</v>
      </c>
      <c r="BE288" s="141">
        <f t="shared" si="601"/>
        <v>0</v>
      </c>
      <c r="BF288" s="141">
        <f t="shared" si="601"/>
        <v>0</v>
      </c>
      <c r="BG288" s="141">
        <f t="shared" si="601"/>
        <v>0</v>
      </c>
      <c r="BH288" s="141">
        <f t="shared" si="601"/>
        <v>0</v>
      </c>
      <c r="BI288" s="141">
        <f t="shared" si="601"/>
        <v>0</v>
      </c>
      <c r="BJ288" s="141">
        <f t="shared" si="601"/>
        <v>0</v>
      </c>
      <c r="BK288" s="141">
        <f t="shared" si="601"/>
        <v>0</v>
      </c>
      <c r="BL288" s="141">
        <f t="shared" si="601"/>
        <v>0</v>
      </c>
      <c r="BM288" s="141">
        <f t="shared" si="601"/>
        <v>0</v>
      </c>
      <c r="BN288" s="141">
        <f t="shared" si="601"/>
        <v>0</v>
      </c>
      <c r="BO288" s="141">
        <f t="shared" si="601"/>
        <v>0</v>
      </c>
      <c r="BP288" s="141">
        <f t="shared" si="601"/>
        <v>0</v>
      </c>
      <c r="BQ288" s="141">
        <f t="shared" si="601"/>
        <v>0</v>
      </c>
      <c r="BR288" s="141">
        <f t="shared" si="601"/>
        <v>0</v>
      </c>
      <c r="BS288" s="141">
        <f t="shared" si="601"/>
        <v>0</v>
      </c>
      <c r="BT288" s="141">
        <f t="shared" si="601"/>
        <v>0</v>
      </c>
      <c r="BU288" s="141">
        <f t="shared" si="601"/>
        <v>0</v>
      </c>
      <c r="BV288" s="141">
        <f t="shared" si="601"/>
        <v>0</v>
      </c>
      <c r="BW288" s="141">
        <f t="shared" ref="BW288:CG288" si="602">BW296</f>
        <v>0</v>
      </c>
      <c r="BX288" s="141">
        <f t="shared" si="602"/>
        <v>0</v>
      </c>
      <c r="BY288" s="141">
        <f t="shared" si="602"/>
        <v>0</v>
      </c>
      <c r="BZ288" s="141">
        <f t="shared" si="602"/>
        <v>0</v>
      </c>
      <c r="CA288" s="141">
        <f t="shared" si="602"/>
        <v>0</v>
      </c>
      <c r="CB288" s="141">
        <f t="shared" si="602"/>
        <v>0</v>
      </c>
      <c r="CC288" s="141">
        <f t="shared" si="602"/>
        <v>0</v>
      </c>
      <c r="CD288" s="141">
        <f t="shared" si="602"/>
        <v>0</v>
      </c>
      <c r="CE288" s="141">
        <f t="shared" si="602"/>
        <v>0</v>
      </c>
      <c r="CF288" s="141">
        <f t="shared" si="602"/>
        <v>0</v>
      </c>
      <c r="CG288" s="141">
        <f t="shared" si="602"/>
        <v>0</v>
      </c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</row>
    <row r="289" spans="1:115" s="46" customFormat="1" ht="15">
      <c r="A289" s="49" t="s">
        <v>381</v>
      </c>
      <c r="J289" s="189">
        <f>'High LF - portfolio costs'!J33*'High LF - NPV DSM'!J21</f>
        <v>-1.9425205256579996</v>
      </c>
      <c r="K289" s="189">
        <f>'High LF - portfolio costs'!K33*'High LF - NPV DSM'!K21</f>
        <v>-7.4918183263559994</v>
      </c>
      <c r="L289" s="189"/>
      <c r="M289" s="47"/>
      <c r="N289" s="47"/>
      <c r="O289" s="47"/>
      <c r="P289" s="47"/>
      <c r="Q289" s="47"/>
      <c r="R289" s="47"/>
      <c r="S289" s="47"/>
      <c r="T289" s="47"/>
      <c r="U289" s="395"/>
      <c r="V289" s="395"/>
      <c r="W289" s="395"/>
      <c r="X289" s="395"/>
      <c r="Y289" s="395"/>
      <c r="Z289" s="395"/>
      <c r="AA289" s="395"/>
      <c r="AB289" s="395"/>
      <c r="AC289" s="395"/>
      <c r="AD289" s="395"/>
      <c r="AE289" s="395"/>
      <c r="AF289" s="395"/>
      <c r="AG289" s="395"/>
      <c r="AH289" s="395"/>
      <c r="AI289" s="395"/>
      <c r="AJ289" s="395"/>
      <c r="AK289" s="395"/>
      <c r="AL289" s="395"/>
      <c r="AM289" s="395"/>
      <c r="AN289" s="395"/>
      <c r="AO289" s="395"/>
      <c r="AP289" s="395"/>
      <c r="AQ289" s="395"/>
      <c r="AR289" s="395"/>
      <c r="AS289" s="395"/>
      <c r="AT289" s="395"/>
      <c r="AU289" s="395"/>
      <c r="AV289" s="395"/>
      <c r="AW289" s="395"/>
      <c r="AX289" s="395"/>
      <c r="AY289" s="395"/>
      <c r="AZ289" s="395"/>
      <c r="BA289" s="395"/>
      <c r="BB289" s="395"/>
      <c r="BC289" s="395"/>
      <c r="BD289" s="395"/>
      <c r="BE289" s="395"/>
      <c r="BF289" s="395"/>
      <c r="BG289" s="395"/>
      <c r="BH289" s="395"/>
      <c r="BI289" s="395"/>
      <c r="BJ289" s="395"/>
      <c r="BK289" s="395"/>
      <c r="BL289" s="395"/>
      <c r="BM289" s="395"/>
      <c r="BN289" s="395"/>
      <c r="BO289" s="395"/>
      <c r="BP289" s="395"/>
      <c r="BQ289" s="395"/>
      <c r="BR289" s="395"/>
      <c r="BS289" s="395"/>
      <c r="BT289" s="395"/>
      <c r="BU289" s="395"/>
      <c r="BV289" s="395"/>
      <c r="BW289" s="395"/>
      <c r="BX289" s="395"/>
      <c r="BY289" s="395"/>
      <c r="BZ289" s="395"/>
      <c r="CA289" s="395"/>
      <c r="CB289" s="395"/>
      <c r="CC289" s="395"/>
      <c r="CD289" s="395"/>
      <c r="CE289" s="395"/>
      <c r="CF289" s="395"/>
      <c r="CG289" s="395"/>
      <c r="CH289" s="395"/>
      <c r="CI289" s="395"/>
      <c r="CJ289" s="395"/>
      <c r="CK289" s="395"/>
      <c r="CL289" s="395"/>
      <c r="CM289" s="395"/>
      <c r="CN289" s="395"/>
      <c r="CO289" s="395"/>
      <c r="CP289" s="395"/>
      <c r="CQ289" s="395"/>
      <c r="CR289" s="395"/>
      <c r="CS289" s="395"/>
      <c r="CT289" s="395"/>
      <c r="CU289" s="395"/>
      <c r="CV289" s="395"/>
      <c r="CW289" s="395"/>
      <c r="CX289" s="395"/>
      <c r="CY289" s="395"/>
      <c r="CZ289" s="395"/>
      <c r="DA289" s="395"/>
      <c r="DB289" s="395"/>
      <c r="DC289" s="395"/>
      <c r="DD289" s="395"/>
      <c r="DE289" s="395"/>
      <c r="DF289" s="395"/>
      <c r="DG289" s="395"/>
      <c r="DH289" s="395"/>
      <c r="DI289" s="395"/>
      <c r="DJ289" s="395"/>
      <c r="DK289" s="395"/>
    </row>
    <row r="290" spans="1:115" s="46" customFormat="1" ht="15">
      <c r="A290" s="49"/>
      <c r="J290" s="189"/>
      <c r="K290" s="189"/>
      <c r="L290" s="189"/>
      <c r="M290" s="47"/>
      <c r="N290" s="47"/>
      <c r="O290" s="47"/>
      <c r="P290" s="47"/>
      <c r="Q290" s="47"/>
      <c r="R290" s="47"/>
      <c r="S290" s="47"/>
      <c r="T290" s="47"/>
      <c r="U290" s="395"/>
      <c r="V290" s="395"/>
      <c r="W290" s="395"/>
      <c r="X290" s="395"/>
      <c r="Y290" s="395"/>
      <c r="Z290" s="395"/>
      <c r="AA290" s="395"/>
      <c r="AB290" s="395"/>
      <c r="AC290" s="395"/>
      <c r="AD290" s="395"/>
      <c r="AE290" s="395"/>
      <c r="AF290" s="395"/>
      <c r="AG290" s="395"/>
      <c r="AH290" s="395"/>
      <c r="AI290" s="395"/>
      <c r="AJ290" s="395"/>
      <c r="AK290" s="395"/>
      <c r="AL290" s="395"/>
      <c r="AM290" s="395"/>
      <c r="AN290" s="395"/>
      <c r="AO290" s="395"/>
      <c r="AP290" s="395"/>
      <c r="AQ290" s="395"/>
      <c r="AR290" s="395"/>
      <c r="AS290" s="395"/>
      <c r="AT290" s="395"/>
      <c r="AU290" s="395"/>
      <c r="AV290" s="395"/>
      <c r="AW290" s="395"/>
      <c r="AX290" s="395"/>
      <c r="AY290" s="395"/>
      <c r="AZ290" s="395"/>
      <c r="BA290" s="395"/>
      <c r="BB290" s="395"/>
      <c r="BC290" s="395"/>
      <c r="BD290" s="395"/>
      <c r="BE290" s="395"/>
      <c r="BF290" s="395"/>
      <c r="BG290" s="395"/>
      <c r="BH290" s="395"/>
      <c r="BI290" s="395"/>
      <c r="BJ290" s="395"/>
      <c r="BK290" s="395"/>
      <c r="BL290" s="395"/>
      <c r="BM290" s="395"/>
      <c r="BN290" s="395"/>
      <c r="BO290" s="395"/>
      <c r="BP290" s="395"/>
      <c r="BQ290" s="395"/>
      <c r="BR290" s="395"/>
      <c r="BS290" s="395"/>
      <c r="BT290" s="395"/>
      <c r="BU290" s="395"/>
      <c r="BV290" s="395"/>
      <c r="BW290" s="395"/>
      <c r="BX290" s="395"/>
      <c r="BY290" s="395"/>
      <c r="BZ290" s="395"/>
      <c r="CA290" s="395"/>
      <c r="CB290" s="395"/>
      <c r="CC290" s="395"/>
      <c r="CD290" s="395"/>
      <c r="CE290" s="395"/>
      <c r="CF290" s="395"/>
      <c r="CG290" s="395"/>
      <c r="CH290" s="395"/>
      <c r="CI290" s="395"/>
      <c r="CJ290" s="395"/>
      <c r="CK290" s="395"/>
      <c r="CL290" s="395"/>
      <c r="CM290" s="395"/>
      <c r="CN290" s="395"/>
      <c r="CO290" s="395"/>
      <c r="CP290" s="395"/>
      <c r="CQ290" s="395"/>
      <c r="CR290" s="395"/>
      <c r="CS290" s="395"/>
      <c r="CT290" s="395"/>
      <c r="CU290" s="395"/>
      <c r="CV290" s="395"/>
      <c r="CW290" s="395"/>
      <c r="CX290" s="395"/>
      <c r="CY290" s="395"/>
      <c r="CZ290" s="395"/>
      <c r="DA290" s="395"/>
      <c r="DB290" s="395"/>
      <c r="DC290" s="395"/>
      <c r="DD290" s="395"/>
      <c r="DE290" s="395"/>
      <c r="DF290" s="395"/>
      <c r="DG290" s="395"/>
      <c r="DH290" s="395"/>
      <c r="DI290" s="395"/>
      <c r="DJ290" s="395"/>
      <c r="DK290" s="395"/>
    </row>
    <row r="291" spans="1:115" s="2" customFormat="1" ht="15">
      <c r="A291" s="133" t="s">
        <v>384</v>
      </c>
      <c r="J291" s="291">
        <f>'High LF - portfolio'!E30</f>
        <v>152.07</v>
      </c>
      <c r="K291" s="291">
        <f>'High LF - portfolio'!F30</f>
        <v>288.60000000000002</v>
      </c>
      <c r="L291" s="291">
        <f>'High LF - portfolio'!G30</f>
        <v>470.64000000000004</v>
      </c>
      <c r="M291" s="291">
        <f>'High LF - portfolio'!H30</f>
        <v>793.65000000000009</v>
      </c>
      <c r="N291" s="291">
        <f>'High LF - portfolio'!I30</f>
        <v>1135.5300000000002</v>
      </c>
      <c r="O291" s="291">
        <f>'High LF - portfolio'!J30</f>
        <v>1435.23</v>
      </c>
      <c r="P291" s="291">
        <f>'High LF - portfolio'!K30</f>
        <v>4097.93</v>
      </c>
      <c r="Q291" s="291">
        <f>'High LF - portfolio'!L30</f>
        <v>5476.2800000000007</v>
      </c>
      <c r="R291" s="291">
        <f>'High LF - portfolio'!M30</f>
        <v>5704.9400000000005</v>
      </c>
      <c r="S291" s="291">
        <f>'High LF - portfolio'!N30</f>
        <v>5861.4500000000007</v>
      </c>
      <c r="T291" s="291">
        <f>'High LF - portfolio'!O30</f>
        <v>5990.21</v>
      </c>
      <c r="U291" s="291">
        <f>'High LF - portfolio'!P30</f>
        <v>6121.1900000000005</v>
      </c>
      <c r="V291" s="291">
        <f>'High LF - portfolio'!Q30</f>
        <v>6248.84</v>
      </c>
      <c r="W291" s="291">
        <f>'High LF - portfolio'!R30</f>
        <v>6410.9</v>
      </c>
      <c r="X291" s="291">
        <f>'High LF - portfolio'!S30</f>
        <v>6520.7900000000009</v>
      </c>
      <c r="Y291" s="291">
        <f>'High LF - portfolio'!T30</f>
        <v>6667.31</v>
      </c>
      <c r="Z291" s="291">
        <f>'High LF - portfolio'!U30</f>
        <v>6683.9600000000009</v>
      </c>
      <c r="AA291" s="291">
        <f>'High LF - portfolio'!V30</f>
        <v>6930.38</v>
      </c>
      <c r="AB291" s="291">
        <f>'High LF - portfolio'!W30</f>
        <v>7026.9500000000007</v>
      </c>
      <c r="AC291" s="291">
        <f>'High LF - portfolio'!X30</f>
        <v>6964.7900000000009</v>
      </c>
      <c r="AD291" s="291">
        <f>'High LF - portfolio'!Y30</f>
        <v>7024.7300000000005</v>
      </c>
      <c r="AE291" s="291">
        <f>'High LF - portfolio'!Z30</f>
        <v>7119.08</v>
      </c>
      <c r="AF291" s="291">
        <f>'High LF - portfolio'!AA30</f>
        <v>7161.26</v>
      </c>
      <c r="AG291" s="291">
        <f>'High LF - portfolio'!AB30</f>
        <v>7153.49</v>
      </c>
      <c r="AH291" s="291">
        <f>'High LF - portfolio'!AC30</f>
        <v>7125.74</v>
      </c>
      <c r="AI291" s="291">
        <f>'High LF - portfolio'!AD30</f>
        <v>7163.4800000000005</v>
      </c>
      <c r="AJ291" s="291">
        <f>'High LF - portfolio'!AE30</f>
        <v>7250.0599999999995</v>
      </c>
      <c r="AK291" s="291">
        <f>'High LF - portfolio'!AF30</f>
        <v>7250.0599999999995</v>
      </c>
      <c r="AL291" s="291">
        <f>'High LF - portfolio'!AG30</f>
        <v>7250.0599999999995</v>
      </c>
      <c r="AM291" s="291">
        <f>'High LF - portfolio'!AH30</f>
        <v>7250.0599999999995</v>
      </c>
      <c r="AN291" s="291">
        <f>'High LF - portfolio'!AI30</f>
        <v>7250.0599999999995</v>
      </c>
      <c r="AO291" s="291">
        <f>'High LF - portfolio'!AJ30</f>
        <v>5561.0599999999995</v>
      </c>
      <c r="AP291" s="291">
        <f>'High LF - portfolio'!AK30</f>
        <v>5561.0599999999995</v>
      </c>
      <c r="AQ291" s="292">
        <f>AP291</f>
        <v>5561.0599999999995</v>
      </c>
      <c r="AR291" s="292">
        <f t="shared" ref="AR291:CG291" si="603">AQ291</f>
        <v>5561.0599999999995</v>
      </c>
      <c r="AS291" s="292">
        <f t="shared" si="603"/>
        <v>5561.0599999999995</v>
      </c>
      <c r="AT291" s="292">
        <f t="shared" si="603"/>
        <v>5561.0599999999995</v>
      </c>
      <c r="AU291" s="292">
        <f t="shared" si="603"/>
        <v>5561.0599999999995</v>
      </c>
      <c r="AV291" s="292">
        <f t="shared" si="603"/>
        <v>5561.0599999999995</v>
      </c>
      <c r="AW291" s="292">
        <f t="shared" si="603"/>
        <v>5561.0599999999995</v>
      </c>
      <c r="AX291" s="292">
        <f t="shared" si="603"/>
        <v>5561.0599999999995</v>
      </c>
      <c r="AY291" s="292">
        <f t="shared" si="603"/>
        <v>5561.0599999999995</v>
      </c>
      <c r="AZ291" s="292">
        <f t="shared" si="603"/>
        <v>5561.0599999999995</v>
      </c>
      <c r="BA291" s="292">
        <f t="shared" si="603"/>
        <v>5561.0599999999995</v>
      </c>
      <c r="BB291" s="292">
        <f t="shared" si="603"/>
        <v>5561.0599999999995</v>
      </c>
      <c r="BC291" s="292">
        <f t="shared" si="603"/>
        <v>5561.0599999999995</v>
      </c>
      <c r="BD291" s="292">
        <f t="shared" si="603"/>
        <v>5561.0599999999995</v>
      </c>
      <c r="BE291" s="292">
        <f t="shared" si="603"/>
        <v>5561.0599999999995</v>
      </c>
      <c r="BF291" s="292">
        <f t="shared" si="603"/>
        <v>5561.0599999999995</v>
      </c>
      <c r="BG291" s="292">
        <f t="shared" si="603"/>
        <v>5561.0599999999995</v>
      </c>
      <c r="BH291" s="292">
        <f t="shared" si="603"/>
        <v>5561.0599999999995</v>
      </c>
      <c r="BI291" s="292">
        <f t="shared" si="603"/>
        <v>5561.0599999999995</v>
      </c>
      <c r="BJ291" s="292">
        <f t="shared" si="603"/>
        <v>5561.0599999999995</v>
      </c>
      <c r="BK291" s="292">
        <f t="shared" si="603"/>
        <v>5561.0599999999995</v>
      </c>
      <c r="BL291" s="292">
        <f t="shared" si="603"/>
        <v>5561.0599999999995</v>
      </c>
      <c r="BM291" s="292">
        <f t="shared" si="603"/>
        <v>5561.0599999999995</v>
      </c>
      <c r="BN291" s="292">
        <f t="shared" si="603"/>
        <v>5561.0599999999995</v>
      </c>
      <c r="BO291" s="292">
        <f t="shared" si="603"/>
        <v>5561.0599999999995</v>
      </c>
      <c r="BP291" s="292">
        <f t="shared" si="603"/>
        <v>5561.0599999999995</v>
      </c>
      <c r="BQ291" s="292">
        <f t="shared" si="603"/>
        <v>5561.0599999999995</v>
      </c>
      <c r="BR291" s="292">
        <f t="shared" si="603"/>
        <v>5561.0599999999995</v>
      </c>
      <c r="BS291" s="292">
        <f t="shared" si="603"/>
        <v>5561.0599999999995</v>
      </c>
      <c r="BT291" s="292">
        <f t="shared" si="603"/>
        <v>5561.0599999999995</v>
      </c>
      <c r="BU291" s="292">
        <f t="shared" si="603"/>
        <v>5561.0599999999995</v>
      </c>
      <c r="BV291" s="292">
        <f t="shared" si="603"/>
        <v>5561.0599999999995</v>
      </c>
      <c r="BW291" s="292">
        <f t="shared" si="603"/>
        <v>5561.0599999999995</v>
      </c>
      <c r="BX291" s="292">
        <f t="shared" si="603"/>
        <v>5561.0599999999995</v>
      </c>
      <c r="BY291" s="292">
        <f t="shared" si="603"/>
        <v>5561.0599999999995</v>
      </c>
      <c r="BZ291" s="292">
        <f t="shared" si="603"/>
        <v>5561.0599999999995</v>
      </c>
      <c r="CA291" s="292">
        <f t="shared" si="603"/>
        <v>5561.0599999999995</v>
      </c>
      <c r="CB291" s="292">
        <f t="shared" si="603"/>
        <v>5561.0599999999995</v>
      </c>
      <c r="CC291" s="292">
        <f t="shared" si="603"/>
        <v>5561.0599999999995</v>
      </c>
      <c r="CD291" s="292">
        <f t="shared" si="603"/>
        <v>5561.0599999999995</v>
      </c>
      <c r="CE291" s="292">
        <f t="shared" si="603"/>
        <v>5561.0599999999995</v>
      </c>
      <c r="CF291" s="292">
        <f t="shared" si="603"/>
        <v>5561.0599999999995</v>
      </c>
      <c r="CG291" s="292">
        <f t="shared" si="603"/>
        <v>5561.0599999999995</v>
      </c>
    </row>
    <row r="292" spans="1:115" s="2" customFormat="1" ht="15">
      <c r="A292" s="133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  <c r="X292" s="291"/>
      <c r="Y292" s="291"/>
      <c r="Z292" s="291"/>
      <c r="AA292" s="291"/>
      <c r="AB292" s="291"/>
      <c r="AC292" s="291"/>
      <c r="AD292" s="291"/>
      <c r="AE292" s="291"/>
      <c r="AF292" s="291"/>
      <c r="AG292" s="291"/>
      <c r="AH292" s="291"/>
      <c r="AI292" s="291"/>
      <c r="AJ292" s="291"/>
      <c r="AK292" s="291"/>
      <c r="AL292" s="291"/>
      <c r="AM292" s="291"/>
      <c r="AN292" s="291"/>
      <c r="AO292" s="291"/>
      <c r="AP292" s="291"/>
      <c r="AQ292" s="292"/>
      <c r="AR292" s="292"/>
      <c r="AS292" s="292"/>
      <c r="AT292" s="292"/>
      <c r="AU292" s="292"/>
      <c r="AV292" s="292"/>
      <c r="AW292" s="292"/>
      <c r="AX292" s="292"/>
      <c r="AY292" s="292"/>
      <c r="AZ292" s="292"/>
      <c r="BA292" s="292"/>
      <c r="BB292" s="292"/>
      <c r="BC292" s="292"/>
      <c r="BD292" s="292"/>
      <c r="BE292" s="292"/>
      <c r="BF292" s="292"/>
      <c r="BG292" s="292"/>
      <c r="BH292" s="292"/>
      <c r="BI292" s="292"/>
      <c r="BJ292" s="292"/>
      <c r="BK292" s="292"/>
      <c r="BL292" s="292"/>
      <c r="BM292" s="292"/>
      <c r="BN292" s="292"/>
      <c r="BO292" s="292"/>
      <c r="BP292" s="292"/>
      <c r="BQ292" s="292"/>
      <c r="BR292" s="292"/>
      <c r="BS292" s="292"/>
      <c r="BT292" s="292"/>
      <c r="BU292" s="292"/>
      <c r="BV292" s="292"/>
      <c r="BW292" s="292"/>
      <c r="BX292" s="292"/>
      <c r="BY292" s="292"/>
      <c r="BZ292" s="292"/>
      <c r="CA292" s="292"/>
      <c r="CB292" s="292"/>
      <c r="CC292" s="292"/>
      <c r="CD292" s="292"/>
      <c r="CE292" s="292"/>
      <c r="CF292" s="292"/>
      <c r="CG292" s="292"/>
    </row>
    <row r="293" spans="1:115" ht="15">
      <c r="D293" s="35"/>
      <c r="E293" s="35"/>
      <c r="F293" s="35"/>
      <c r="G293" s="35"/>
      <c r="H293" s="35"/>
      <c r="I293" s="139" t="s">
        <v>339</v>
      </c>
      <c r="J293" s="139"/>
      <c r="K293" s="140">
        <f>IF(B14*(1+$B$11)^2&gt;0,B14*(1+$B$11)^2,0)</f>
        <v>1925.5976819999998</v>
      </c>
      <c r="L293" s="140">
        <f>ROUND(IF(K293-K294&gt;0,K293-K294,0),0)</f>
        <v>1862</v>
      </c>
      <c r="M293" s="140">
        <f t="shared" ref="M293:BX293" si="604">ROUND(IF(L293-L294&gt;0,L293-L294,0),0)</f>
        <v>1798</v>
      </c>
      <c r="N293" s="140">
        <f t="shared" si="604"/>
        <v>1734</v>
      </c>
      <c r="O293" s="140">
        <f t="shared" si="604"/>
        <v>1670</v>
      </c>
      <c r="P293" s="140">
        <f t="shared" si="604"/>
        <v>1606</v>
      </c>
      <c r="Q293" s="140">
        <f t="shared" si="604"/>
        <v>1542</v>
      </c>
      <c r="R293" s="140">
        <f t="shared" si="604"/>
        <v>1478</v>
      </c>
      <c r="S293" s="140">
        <f t="shared" si="604"/>
        <v>1414</v>
      </c>
      <c r="T293" s="140">
        <f t="shared" si="604"/>
        <v>1350</v>
      </c>
      <c r="U293" s="140">
        <f t="shared" si="604"/>
        <v>1286</v>
      </c>
      <c r="V293" s="140">
        <f t="shared" si="604"/>
        <v>1222</v>
      </c>
      <c r="W293" s="140">
        <f t="shared" si="604"/>
        <v>1158</v>
      </c>
      <c r="X293" s="140">
        <f t="shared" si="604"/>
        <v>1094</v>
      </c>
      <c r="Y293" s="140">
        <f t="shared" si="604"/>
        <v>1030</v>
      </c>
      <c r="Z293" s="140">
        <f t="shared" si="604"/>
        <v>966</v>
      </c>
      <c r="AA293" s="140">
        <f t="shared" si="604"/>
        <v>902</v>
      </c>
      <c r="AB293" s="140">
        <f t="shared" si="604"/>
        <v>838</v>
      </c>
      <c r="AC293" s="140">
        <f t="shared" si="604"/>
        <v>774</v>
      </c>
      <c r="AD293" s="140">
        <f t="shared" si="604"/>
        <v>710</v>
      </c>
      <c r="AE293" s="140">
        <f t="shared" si="604"/>
        <v>646</v>
      </c>
      <c r="AF293" s="140">
        <f t="shared" si="604"/>
        <v>582</v>
      </c>
      <c r="AG293" s="140">
        <f t="shared" si="604"/>
        <v>518</v>
      </c>
      <c r="AH293" s="140">
        <f t="shared" si="604"/>
        <v>454</v>
      </c>
      <c r="AI293" s="140">
        <f t="shared" si="604"/>
        <v>390</v>
      </c>
      <c r="AJ293" s="140">
        <f t="shared" si="604"/>
        <v>326</v>
      </c>
      <c r="AK293" s="140">
        <f t="shared" si="604"/>
        <v>262</v>
      </c>
      <c r="AL293" s="140">
        <f t="shared" si="604"/>
        <v>198</v>
      </c>
      <c r="AM293" s="140">
        <f t="shared" si="604"/>
        <v>134</v>
      </c>
      <c r="AN293" s="140">
        <f t="shared" si="604"/>
        <v>70</v>
      </c>
      <c r="AO293" s="140">
        <f t="shared" si="604"/>
        <v>6</v>
      </c>
      <c r="AP293" s="140">
        <f t="shared" si="604"/>
        <v>0</v>
      </c>
      <c r="AQ293" s="140">
        <f t="shared" si="604"/>
        <v>0</v>
      </c>
      <c r="AR293" s="140">
        <f t="shared" si="604"/>
        <v>0</v>
      </c>
      <c r="AS293" s="140">
        <f t="shared" si="604"/>
        <v>0</v>
      </c>
      <c r="AT293" s="140">
        <f t="shared" si="604"/>
        <v>0</v>
      </c>
      <c r="AU293" s="140">
        <f t="shared" si="604"/>
        <v>0</v>
      </c>
      <c r="AV293" s="140">
        <f t="shared" si="604"/>
        <v>0</v>
      </c>
      <c r="AW293" s="140">
        <f t="shared" si="604"/>
        <v>0</v>
      </c>
      <c r="AX293" s="140">
        <f t="shared" si="604"/>
        <v>0</v>
      </c>
      <c r="AY293" s="140">
        <f t="shared" si="604"/>
        <v>0</v>
      </c>
      <c r="AZ293" s="140">
        <f t="shared" si="604"/>
        <v>0</v>
      </c>
      <c r="BA293" s="140">
        <f t="shared" si="604"/>
        <v>0</v>
      </c>
      <c r="BB293" s="140">
        <f t="shared" si="604"/>
        <v>0</v>
      </c>
      <c r="BC293" s="140">
        <f t="shared" si="604"/>
        <v>0</v>
      </c>
      <c r="BD293" s="140">
        <f t="shared" si="604"/>
        <v>0</v>
      </c>
      <c r="BE293" s="140">
        <f t="shared" si="604"/>
        <v>0</v>
      </c>
      <c r="BF293" s="140">
        <f t="shared" si="604"/>
        <v>0</v>
      </c>
      <c r="BG293" s="140">
        <f t="shared" si="604"/>
        <v>0</v>
      </c>
      <c r="BH293" s="140">
        <f t="shared" si="604"/>
        <v>0</v>
      </c>
      <c r="BI293" s="140">
        <f t="shared" si="604"/>
        <v>0</v>
      </c>
      <c r="BJ293" s="140">
        <f t="shared" si="604"/>
        <v>0</v>
      </c>
      <c r="BK293" s="140">
        <f t="shared" si="604"/>
        <v>0</v>
      </c>
      <c r="BL293" s="140">
        <f t="shared" si="604"/>
        <v>0</v>
      </c>
      <c r="BM293" s="140">
        <f t="shared" si="604"/>
        <v>0</v>
      </c>
      <c r="BN293" s="140">
        <f t="shared" si="604"/>
        <v>0</v>
      </c>
      <c r="BO293" s="140">
        <f t="shared" si="604"/>
        <v>0</v>
      </c>
      <c r="BP293" s="140">
        <f t="shared" si="604"/>
        <v>0</v>
      </c>
      <c r="BQ293" s="140">
        <f t="shared" si="604"/>
        <v>0</v>
      </c>
      <c r="BR293" s="140">
        <f t="shared" si="604"/>
        <v>0</v>
      </c>
      <c r="BS293" s="140">
        <f t="shared" si="604"/>
        <v>0</v>
      </c>
      <c r="BT293" s="140">
        <f t="shared" si="604"/>
        <v>0</v>
      </c>
      <c r="BU293" s="140">
        <f t="shared" si="604"/>
        <v>0</v>
      </c>
      <c r="BV293" s="140">
        <f t="shared" si="604"/>
        <v>0</v>
      </c>
      <c r="BW293" s="140">
        <f t="shared" si="604"/>
        <v>0</v>
      </c>
      <c r="BX293" s="140">
        <f t="shared" si="604"/>
        <v>0</v>
      </c>
      <c r="BY293" s="140">
        <f t="shared" ref="BY293:CG293" si="605">ROUND(IF(BX293-BX294&gt;0,BX293-BX294,0),0)</f>
        <v>0</v>
      </c>
      <c r="BZ293" s="140">
        <f t="shared" si="605"/>
        <v>0</v>
      </c>
      <c r="CA293" s="140">
        <f t="shared" si="605"/>
        <v>0</v>
      </c>
      <c r="CB293" s="140">
        <f t="shared" si="605"/>
        <v>0</v>
      </c>
      <c r="CC293" s="140">
        <f t="shared" si="605"/>
        <v>0</v>
      </c>
      <c r="CD293" s="140">
        <f t="shared" si="605"/>
        <v>0</v>
      </c>
      <c r="CE293" s="140">
        <f t="shared" si="605"/>
        <v>0</v>
      </c>
      <c r="CF293" s="140">
        <f t="shared" si="605"/>
        <v>0</v>
      </c>
      <c r="CG293" s="140">
        <f t="shared" si="605"/>
        <v>0</v>
      </c>
    </row>
    <row r="294" spans="1:115" ht="15">
      <c r="D294" s="28"/>
      <c r="E294" s="28"/>
      <c r="F294" s="28"/>
      <c r="G294" s="28"/>
      <c r="H294" s="28"/>
      <c r="I294" s="139" t="s">
        <v>340</v>
      </c>
      <c r="J294" s="139"/>
      <c r="K294" s="140">
        <f>ROUND(K293/$B$15,0)</f>
        <v>64</v>
      </c>
      <c r="L294" s="140">
        <f>ROUND(IF(L293&gt;K294,K294,L293),0)</f>
        <v>64</v>
      </c>
      <c r="M294" s="140">
        <f t="shared" ref="M294:BX294" si="606">ROUND(IF(M293&gt;L294,L294,M293),0)</f>
        <v>64</v>
      </c>
      <c r="N294" s="140">
        <f t="shared" si="606"/>
        <v>64</v>
      </c>
      <c r="O294" s="140">
        <f t="shared" si="606"/>
        <v>64</v>
      </c>
      <c r="P294" s="140">
        <f t="shared" si="606"/>
        <v>64</v>
      </c>
      <c r="Q294" s="140">
        <f t="shared" si="606"/>
        <v>64</v>
      </c>
      <c r="R294" s="140">
        <f t="shared" si="606"/>
        <v>64</v>
      </c>
      <c r="S294" s="140">
        <f t="shared" si="606"/>
        <v>64</v>
      </c>
      <c r="T294" s="140">
        <f t="shared" si="606"/>
        <v>64</v>
      </c>
      <c r="U294" s="140">
        <f t="shared" si="606"/>
        <v>64</v>
      </c>
      <c r="V294" s="140">
        <f t="shared" si="606"/>
        <v>64</v>
      </c>
      <c r="W294" s="140">
        <f t="shared" si="606"/>
        <v>64</v>
      </c>
      <c r="X294" s="140">
        <f t="shared" si="606"/>
        <v>64</v>
      </c>
      <c r="Y294" s="140">
        <f t="shared" si="606"/>
        <v>64</v>
      </c>
      <c r="Z294" s="140">
        <f t="shared" si="606"/>
        <v>64</v>
      </c>
      <c r="AA294" s="140">
        <f t="shared" si="606"/>
        <v>64</v>
      </c>
      <c r="AB294" s="140">
        <f t="shared" si="606"/>
        <v>64</v>
      </c>
      <c r="AC294" s="140">
        <f t="shared" si="606"/>
        <v>64</v>
      </c>
      <c r="AD294" s="140">
        <f t="shared" si="606"/>
        <v>64</v>
      </c>
      <c r="AE294" s="140">
        <f t="shared" si="606"/>
        <v>64</v>
      </c>
      <c r="AF294" s="140">
        <f t="shared" si="606"/>
        <v>64</v>
      </c>
      <c r="AG294" s="140">
        <f t="shared" si="606"/>
        <v>64</v>
      </c>
      <c r="AH294" s="140">
        <f t="shared" si="606"/>
        <v>64</v>
      </c>
      <c r="AI294" s="140">
        <f t="shared" si="606"/>
        <v>64</v>
      </c>
      <c r="AJ294" s="140">
        <f t="shared" si="606"/>
        <v>64</v>
      </c>
      <c r="AK294" s="140">
        <f t="shared" si="606"/>
        <v>64</v>
      </c>
      <c r="AL294" s="140">
        <f t="shared" si="606"/>
        <v>64</v>
      </c>
      <c r="AM294" s="140">
        <f t="shared" si="606"/>
        <v>64</v>
      </c>
      <c r="AN294" s="140">
        <f t="shared" si="606"/>
        <v>64</v>
      </c>
      <c r="AO294" s="140">
        <f t="shared" si="606"/>
        <v>6</v>
      </c>
      <c r="AP294" s="140">
        <f t="shared" si="606"/>
        <v>0</v>
      </c>
      <c r="AQ294" s="140">
        <f t="shared" si="606"/>
        <v>0</v>
      </c>
      <c r="AR294" s="140">
        <f t="shared" si="606"/>
        <v>0</v>
      </c>
      <c r="AS294" s="140">
        <f t="shared" si="606"/>
        <v>0</v>
      </c>
      <c r="AT294" s="140">
        <f t="shared" si="606"/>
        <v>0</v>
      </c>
      <c r="AU294" s="140">
        <f t="shared" si="606"/>
        <v>0</v>
      </c>
      <c r="AV294" s="140">
        <f t="shared" si="606"/>
        <v>0</v>
      </c>
      <c r="AW294" s="140">
        <f t="shared" si="606"/>
        <v>0</v>
      </c>
      <c r="AX294" s="140">
        <f t="shared" si="606"/>
        <v>0</v>
      </c>
      <c r="AY294" s="140">
        <f t="shared" si="606"/>
        <v>0</v>
      </c>
      <c r="AZ294" s="140">
        <f t="shared" si="606"/>
        <v>0</v>
      </c>
      <c r="BA294" s="140">
        <f t="shared" si="606"/>
        <v>0</v>
      </c>
      <c r="BB294" s="140">
        <f t="shared" si="606"/>
        <v>0</v>
      </c>
      <c r="BC294" s="140">
        <f t="shared" si="606"/>
        <v>0</v>
      </c>
      <c r="BD294" s="140">
        <f t="shared" si="606"/>
        <v>0</v>
      </c>
      <c r="BE294" s="140">
        <f t="shared" si="606"/>
        <v>0</v>
      </c>
      <c r="BF294" s="140">
        <f t="shared" si="606"/>
        <v>0</v>
      </c>
      <c r="BG294" s="140">
        <f t="shared" si="606"/>
        <v>0</v>
      </c>
      <c r="BH294" s="140">
        <f t="shared" si="606"/>
        <v>0</v>
      </c>
      <c r="BI294" s="140">
        <f t="shared" si="606"/>
        <v>0</v>
      </c>
      <c r="BJ294" s="140">
        <f t="shared" si="606"/>
        <v>0</v>
      </c>
      <c r="BK294" s="140">
        <f t="shared" si="606"/>
        <v>0</v>
      </c>
      <c r="BL294" s="140">
        <f t="shared" si="606"/>
        <v>0</v>
      </c>
      <c r="BM294" s="140">
        <f t="shared" si="606"/>
        <v>0</v>
      </c>
      <c r="BN294" s="140">
        <f t="shared" si="606"/>
        <v>0</v>
      </c>
      <c r="BO294" s="140">
        <f t="shared" si="606"/>
        <v>0</v>
      </c>
      <c r="BP294" s="140">
        <f t="shared" si="606"/>
        <v>0</v>
      </c>
      <c r="BQ294" s="140">
        <f t="shared" si="606"/>
        <v>0</v>
      </c>
      <c r="BR294" s="140">
        <f t="shared" si="606"/>
        <v>0</v>
      </c>
      <c r="BS294" s="140">
        <f t="shared" si="606"/>
        <v>0</v>
      </c>
      <c r="BT294" s="140">
        <f t="shared" si="606"/>
        <v>0</v>
      </c>
      <c r="BU294" s="140">
        <f t="shared" si="606"/>
        <v>0</v>
      </c>
      <c r="BV294" s="140">
        <f t="shared" si="606"/>
        <v>0</v>
      </c>
      <c r="BW294" s="140">
        <f t="shared" si="606"/>
        <v>0</v>
      </c>
      <c r="BX294" s="140">
        <f t="shared" si="606"/>
        <v>0</v>
      </c>
      <c r="BY294" s="140">
        <f t="shared" ref="BY294:CG294" si="607">ROUND(IF(BY293&gt;BX294,BX294,BY293),0)</f>
        <v>0</v>
      </c>
      <c r="BZ294" s="140">
        <f t="shared" si="607"/>
        <v>0</v>
      </c>
      <c r="CA294" s="140">
        <f t="shared" si="607"/>
        <v>0</v>
      </c>
      <c r="CB294" s="140">
        <f t="shared" si="607"/>
        <v>0</v>
      </c>
      <c r="CC294" s="140">
        <f t="shared" si="607"/>
        <v>0</v>
      </c>
      <c r="CD294" s="140">
        <f t="shared" si="607"/>
        <v>0</v>
      </c>
      <c r="CE294" s="140">
        <f t="shared" si="607"/>
        <v>0</v>
      </c>
      <c r="CF294" s="140">
        <f t="shared" si="607"/>
        <v>0</v>
      </c>
      <c r="CG294" s="140">
        <f t="shared" si="607"/>
        <v>0</v>
      </c>
    </row>
    <row r="295" spans="1:115" ht="15">
      <c r="D295" s="28"/>
      <c r="E295" s="28"/>
      <c r="F295" s="28"/>
      <c r="G295" s="28"/>
      <c r="H295" s="28"/>
      <c r="I295" s="139" t="s">
        <v>341</v>
      </c>
      <c r="J295" s="139"/>
      <c r="K295" s="140">
        <f>ROUND(K293*$B$11,0)</f>
        <v>66</v>
      </c>
      <c r="L295" s="140">
        <f t="shared" ref="L295:BW295" si="608">ROUND(L293*$B$11,0)</f>
        <v>64</v>
      </c>
      <c r="M295" s="140">
        <f t="shared" si="608"/>
        <v>62</v>
      </c>
      <c r="N295" s="140">
        <f t="shared" si="608"/>
        <v>59</v>
      </c>
      <c r="O295" s="140">
        <f t="shared" si="608"/>
        <v>57</v>
      </c>
      <c r="P295" s="140">
        <f t="shared" si="608"/>
        <v>55</v>
      </c>
      <c r="Q295" s="140">
        <f t="shared" si="608"/>
        <v>53</v>
      </c>
      <c r="R295" s="140">
        <f t="shared" si="608"/>
        <v>51</v>
      </c>
      <c r="S295" s="140">
        <f t="shared" si="608"/>
        <v>49</v>
      </c>
      <c r="T295" s="140">
        <f t="shared" si="608"/>
        <v>46</v>
      </c>
      <c r="U295" s="140">
        <f t="shared" si="608"/>
        <v>44</v>
      </c>
      <c r="V295" s="140">
        <f t="shared" si="608"/>
        <v>42</v>
      </c>
      <c r="W295" s="140">
        <f t="shared" si="608"/>
        <v>40</v>
      </c>
      <c r="X295" s="140">
        <f t="shared" si="608"/>
        <v>38</v>
      </c>
      <c r="Y295" s="140">
        <f t="shared" si="608"/>
        <v>35</v>
      </c>
      <c r="Z295" s="140">
        <f t="shared" si="608"/>
        <v>33</v>
      </c>
      <c r="AA295" s="140">
        <f t="shared" si="608"/>
        <v>31</v>
      </c>
      <c r="AB295" s="140">
        <f t="shared" si="608"/>
        <v>29</v>
      </c>
      <c r="AC295" s="140">
        <f t="shared" si="608"/>
        <v>27</v>
      </c>
      <c r="AD295" s="140">
        <f t="shared" si="608"/>
        <v>24</v>
      </c>
      <c r="AE295" s="140">
        <f t="shared" si="608"/>
        <v>22</v>
      </c>
      <c r="AF295" s="140">
        <f t="shared" si="608"/>
        <v>20</v>
      </c>
      <c r="AG295" s="140">
        <f t="shared" si="608"/>
        <v>18</v>
      </c>
      <c r="AH295" s="140">
        <f t="shared" si="608"/>
        <v>16</v>
      </c>
      <c r="AI295" s="140">
        <f t="shared" si="608"/>
        <v>13</v>
      </c>
      <c r="AJ295" s="140">
        <f t="shared" si="608"/>
        <v>11</v>
      </c>
      <c r="AK295" s="140">
        <f t="shared" si="608"/>
        <v>9</v>
      </c>
      <c r="AL295" s="140">
        <f t="shared" si="608"/>
        <v>7</v>
      </c>
      <c r="AM295" s="140">
        <f t="shared" si="608"/>
        <v>5</v>
      </c>
      <c r="AN295" s="140">
        <f t="shared" si="608"/>
        <v>2</v>
      </c>
      <c r="AO295" s="140">
        <f t="shared" si="608"/>
        <v>0</v>
      </c>
      <c r="AP295" s="140">
        <f t="shared" si="608"/>
        <v>0</v>
      </c>
      <c r="AQ295" s="140">
        <f t="shared" si="608"/>
        <v>0</v>
      </c>
      <c r="AR295" s="140">
        <f t="shared" si="608"/>
        <v>0</v>
      </c>
      <c r="AS295" s="140">
        <f t="shared" si="608"/>
        <v>0</v>
      </c>
      <c r="AT295" s="140">
        <f t="shared" si="608"/>
        <v>0</v>
      </c>
      <c r="AU295" s="140">
        <f t="shared" si="608"/>
        <v>0</v>
      </c>
      <c r="AV295" s="140">
        <f t="shared" si="608"/>
        <v>0</v>
      </c>
      <c r="AW295" s="140">
        <f t="shared" si="608"/>
        <v>0</v>
      </c>
      <c r="AX295" s="140">
        <f t="shared" si="608"/>
        <v>0</v>
      </c>
      <c r="AY295" s="140">
        <f t="shared" si="608"/>
        <v>0</v>
      </c>
      <c r="AZ295" s="140">
        <f t="shared" si="608"/>
        <v>0</v>
      </c>
      <c r="BA295" s="140">
        <f t="shared" si="608"/>
        <v>0</v>
      </c>
      <c r="BB295" s="140">
        <f t="shared" si="608"/>
        <v>0</v>
      </c>
      <c r="BC295" s="140">
        <f t="shared" si="608"/>
        <v>0</v>
      </c>
      <c r="BD295" s="140">
        <f t="shared" si="608"/>
        <v>0</v>
      </c>
      <c r="BE295" s="140">
        <f t="shared" si="608"/>
        <v>0</v>
      </c>
      <c r="BF295" s="140">
        <f t="shared" si="608"/>
        <v>0</v>
      </c>
      <c r="BG295" s="140">
        <f t="shared" si="608"/>
        <v>0</v>
      </c>
      <c r="BH295" s="140">
        <f t="shared" si="608"/>
        <v>0</v>
      </c>
      <c r="BI295" s="140">
        <f t="shared" si="608"/>
        <v>0</v>
      </c>
      <c r="BJ295" s="140">
        <f t="shared" si="608"/>
        <v>0</v>
      </c>
      <c r="BK295" s="140">
        <f t="shared" si="608"/>
        <v>0</v>
      </c>
      <c r="BL295" s="140">
        <f t="shared" si="608"/>
        <v>0</v>
      </c>
      <c r="BM295" s="140">
        <f t="shared" si="608"/>
        <v>0</v>
      </c>
      <c r="BN295" s="140">
        <f t="shared" si="608"/>
        <v>0</v>
      </c>
      <c r="BO295" s="140">
        <f t="shared" si="608"/>
        <v>0</v>
      </c>
      <c r="BP295" s="140">
        <f t="shared" si="608"/>
        <v>0</v>
      </c>
      <c r="BQ295" s="140">
        <f t="shared" si="608"/>
        <v>0</v>
      </c>
      <c r="BR295" s="140">
        <f t="shared" si="608"/>
        <v>0</v>
      </c>
      <c r="BS295" s="140">
        <f t="shared" si="608"/>
        <v>0</v>
      </c>
      <c r="BT295" s="140">
        <f t="shared" si="608"/>
        <v>0</v>
      </c>
      <c r="BU295" s="140">
        <f t="shared" si="608"/>
        <v>0</v>
      </c>
      <c r="BV295" s="140">
        <f t="shared" si="608"/>
        <v>0</v>
      </c>
      <c r="BW295" s="140">
        <f t="shared" si="608"/>
        <v>0</v>
      </c>
      <c r="BX295" s="140">
        <f t="shared" ref="BX295:CG295" si="609">ROUND(BX293*$B$11,0)</f>
        <v>0</v>
      </c>
      <c r="BY295" s="140">
        <f t="shared" si="609"/>
        <v>0</v>
      </c>
      <c r="BZ295" s="140">
        <f t="shared" si="609"/>
        <v>0</v>
      </c>
      <c r="CA295" s="140">
        <f t="shared" si="609"/>
        <v>0</v>
      </c>
      <c r="CB295" s="140">
        <f t="shared" si="609"/>
        <v>0</v>
      </c>
      <c r="CC295" s="140">
        <f t="shared" si="609"/>
        <v>0</v>
      </c>
      <c r="CD295" s="140">
        <f t="shared" si="609"/>
        <v>0</v>
      </c>
      <c r="CE295" s="140">
        <f t="shared" si="609"/>
        <v>0</v>
      </c>
      <c r="CF295" s="140">
        <f t="shared" si="609"/>
        <v>0</v>
      </c>
      <c r="CG295" s="140">
        <f t="shared" si="609"/>
        <v>0</v>
      </c>
    </row>
    <row r="296" spans="1:115" ht="15">
      <c r="D296" s="24"/>
      <c r="E296" s="24"/>
      <c r="F296" s="24"/>
      <c r="G296" s="24"/>
      <c r="H296" s="24"/>
      <c r="I296" s="139" t="s">
        <v>342</v>
      </c>
      <c r="J296" s="139"/>
      <c r="K296" s="140">
        <f>ROUND(IF(SUM(K294+K295)&gt;0,SUM(K294+K295),0),0)</f>
        <v>130</v>
      </c>
      <c r="L296" s="140">
        <f t="shared" ref="L296:BW296" si="610">ROUND(IF(SUM(L294+L295)&gt;0,SUM(L294+L295),0),0)</f>
        <v>128</v>
      </c>
      <c r="M296" s="140">
        <f t="shared" si="610"/>
        <v>126</v>
      </c>
      <c r="N296" s="140">
        <f t="shared" si="610"/>
        <v>123</v>
      </c>
      <c r="O296" s="140">
        <f t="shared" si="610"/>
        <v>121</v>
      </c>
      <c r="P296" s="140">
        <f t="shared" si="610"/>
        <v>119</v>
      </c>
      <c r="Q296" s="140">
        <f t="shared" si="610"/>
        <v>117</v>
      </c>
      <c r="R296" s="140">
        <f t="shared" si="610"/>
        <v>115</v>
      </c>
      <c r="S296" s="140">
        <f t="shared" si="610"/>
        <v>113</v>
      </c>
      <c r="T296" s="140">
        <f t="shared" si="610"/>
        <v>110</v>
      </c>
      <c r="U296" s="140">
        <f t="shared" si="610"/>
        <v>108</v>
      </c>
      <c r="V296" s="140">
        <f t="shared" si="610"/>
        <v>106</v>
      </c>
      <c r="W296" s="140">
        <f t="shared" si="610"/>
        <v>104</v>
      </c>
      <c r="X296" s="140">
        <f t="shared" si="610"/>
        <v>102</v>
      </c>
      <c r="Y296" s="140">
        <f t="shared" si="610"/>
        <v>99</v>
      </c>
      <c r="Z296" s="140">
        <f t="shared" si="610"/>
        <v>97</v>
      </c>
      <c r="AA296" s="140">
        <f t="shared" si="610"/>
        <v>95</v>
      </c>
      <c r="AB296" s="140">
        <f t="shared" si="610"/>
        <v>93</v>
      </c>
      <c r="AC296" s="140">
        <f t="shared" si="610"/>
        <v>91</v>
      </c>
      <c r="AD296" s="140">
        <f t="shared" si="610"/>
        <v>88</v>
      </c>
      <c r="AE296" s="140">
        <f t="shared" si="610"/>
        <v>86</v>
      </c>
      <c r="AF296" s="140">
        <f t="shared" si="610"/>
        <v>84</v>
      </c>
      <c r="AG296" s="140">
        <f t="shared" si="610"/>
        <v>82</v>
      </c>
      <c r="AH296" s="140">
        <f t="shared" si="610"/>
        <v>80</v>
      </c>
      <c r="AI296" s="140">
        <f t="shared" si="610"/>
        <v>77</v>
      </c>
      <c r="AJ296" s="140">
        <f t="shared" si="610"/>
        <v>75</v>
      </c>
      <c r="AK296" s="140">
        <f t="shared" si="610"/>
        <v>73</v>
      </c>
      <c r="AL296" s="140">
        <f t="shared" si="610"/>
        <v>71</v>
      </c>
      <c r="AM296" s="140">
        <f t="shared" si="610"/>
        <v>69</v>
      </c>
      <c r="AN296" s="140">
        <f t="shared" si="610"/>
        <v>66</v>
      </c>
      <c r="AO296" s="140">
        <f t="shared" si="610"/>
        <v>6</v>
      </c>
      <c r="AP296" s="140">
        <f t="shared" si="610"/>
        <v>0</v>
      </c>
      <c r="AQ296" s="140">
        <f t="shared" si="610"/>
        <v>0</v>
      </c>
      <c r="AR296" s="140">
        <f t="shared" si="610"/>
        <v>0</v>
      </c>
      <c r="AS296" s="140">
        <f t="shared" si="610"/>
        <v>0</v>
      </c>
      <c r="AT296" s="140">
        <f t="shared" si="610"/>
        <v>0</v>
      </c>
      <c r="AU296" s="140">
        <f t="shared" si="610"/>
        <v>0</v>
      </c>
      <c r="AV296" s="140">
        <f t="shared" si="610"/>
        <v>0</v>
      </c>
      <c r="AW296" s="140">
        <f t="shared" si="610"/>
        <v>0</v>
      </c>
      <c r="AX296" s="140">
        <f t="shared" si="610"/>
        <v>0</v>
      </c>
      <c r="AY296" s="140">
        <f t="shared" si="610"/>
        <v>0</v>
      </c>
      <c r="AZ296" s="140">
        <f t="shared" si="610"/>
        <v>0</v>
      </c>
      <c r="BA296" s="140">
        <f t="shared" si="610"/>
        <v>0</v>
      </c>
      <c r="BB296" s="140">
        <f t="shared" si="610"/>
        <v>0</v>
      </c>
      <c r="BC296" s="140">
        <f t="shared" si="610"/>
        <v>0</v>
      </c>
      <c r="BD296" s="140">
        <f t="shared" si="610"/>
        <v>0</v>
      </c>
      <c r="BE296" s="140">
        <f t="shared" si="610"/>
        <v>0</v>
      </c>
      <c r="BF296" s="140">
        <f t="shared" si="610"/>
        <v>0</v>
      </c>
      <c r="BG296" s="140">
        <f t="shared" si="610"/>
        <v>0</v>
      </c>
      <c r="BH296" s="140">
        <f t="shared" si="610"/>
        <v>0</v>
      </c>
      <c r="BI296" s="140">
        <f t="shared" si="610"/>
        <v>0</v>
      </c>
      <c r="BJ296" s="140">
        <f t="shared" si="610"/>
        <v>0</v>
      </c>
      <c r="BK296" s="140">
        <f t="shared" si="610"/>
        <v>0</v>
      </c>
      <c r="BL296" s="140">
        <f t="shared" si="610"/>
        <v>0</v>
      </c>
      <c r="BM296" s="140">
        <f t="shared" si="610"/>
        <v>0</v>
      </c>
      <c r="BN296" s="140">
        <f t="shared" si="610"/>
        <v>0</v>
      </c>
      <c r="BO296" s="140">
        <f t="shared" si="610"/>
        <v>0</v>
      </c>
      <c r="BP296" s="140">
        <f t="shared" si="610"/>
        <v>0</v>
      </c>
      <c r="BQ296" s="140">
        <f t="shared" si="610"/>
        <v>0</v>
      </c>
      <c r="BR296" s="140">
        <f t="shared" si="610"/>
        <v>0</v>
      </c>
      <c r="BS296" s="140">
        <f t="shared" si="610"/>
        <v>0</v>
      </c>
      <c r="BT296" s="140">
        <f t="shared" si="610"/>
        <v>0</v>
      </c>
      <c r="BU296" s="140">
        <f t="shared" si="610"/>
        <v>0</v>
      </c>
      <c r="BV296" s="140">
        <f t="shared" si="610"/>
        <v>0</v>
      </c>
      <c r="BW296" s="140">
        <f t="shared" si="610"/>
        <v>0</v>
      </c>
      <c r="BX296" s="140">
        <f t="shared" ref="BX296:CG296" si="611">ROUND(IF(SUM(BX294+BX295)&gt;0,SUM(BX294+BX295),0),0)</f>
        <v>0</v>
      </c>
      <c r="BY296" s="140">
        <f t="shared" si="611"/>
        <v>0</v>
      </c>
      <c r="BZ296" s="140">
        <f t="shared" si="611"/>
        <v>0</v>
      </c>
      <c r="CA296" s="140">
        <f t="shared" si="611"/>
        <v>0</v>
      </c>
      <c r="CB296" s="140">
        <f t="shared" si="611"/>
        <v>0</v>
      </c>
      <c r="CC296" s="140">
        <f t="shared" si="611"/>
        <v>0</v>
      </c>
      <c r="CD296" s="140">
        <f t="shared" si="611"/>
        <v>0</v>
      </c>
      <c r="CE296" s="140">
        <f t="shared" si="611"/>
        <v>0</v>
      </c>
      <c r="CF296" s="140">
        <f t="shared" si="611"/>
        <v>0</v>
      </c>
      <c r="CG296" s="140">
        <f t="shared" si="611"/>
        <v>0</v>
      </c>
    </row>
    <row r="297" spans="1:115" ht="15">
      <c r="A297" s="36"/>
      <c r="C297" s="37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</row>
  </sheetData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2"/>
  <sheetViews>
    <sheetView zoomScale="75" zoomScaleNormal="75" workbookViewId="0">
      <pane xSplit="1" ySplit="23" topLeftCell="B24" activePane="bottomRight" state="frozen"/>
      <selection pane="topRight" activeCell="B1" sqref="B1"/>
      <selection pane="bottomLeft" activeCell="A22" sqref="A22"/>
      <selection pane="bottomRight"/>
    </sheetView>
  </sheetViews>
  <sheetFormatPr defaultColWidth="9.140625" defaultRowHeight="12.75"/>
  <cols>
    <col min="1" max="1" width="23.140625" style="3" customWidth="1"/>
    <col min="2" max="2" width="9.140625" style="3"/>
    <col min="3" max="3" width="11" style="3" bestFit="1" customWidth="1"/>
    <col min="4" max="7" width="10.5703125" style="3" customWidth="1"/>
    <col min="8" max="8" width="12.28515625" style="3" customWidth="1"/>
    <col min="9" max="85" width="10.5703125" style="3" customWidth="1"/>
    <col min="86" max="16384" width="9.140625" style="3"/>
  </cols>
  <sheetData>
    <row r="1" spans="1:40" ht="18.75">
      <c r="A1" s="1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 thickBot="1">
      <c r="B2" s="2"/>
      <c r="C2" s="2"/>
      <c r="D2" s="2"/>
      <c r="E2" s="132"/>
      <c r="F2" s="132"/>
      <c r="G2" s="132"/>
      <c r="H2" s="132"/>
      <c r="I2" s="132"/>
      <c r="J2" s="132"/>
      <c r="K2" s="132"/>
      <c r="L2" s="2"/>
      <c r="M2" s="2"/>
      <c r="N2" s="2"/>
      <c r="O2" s="2"/>
      <c r="P2" s="2"/>
      <c r="Q2" s="4"/>
      <c r="R2" s="2"/>
      <c r="S2" s="5"/>
      <c r="T2" s="2"/>
      <c r="U2" s="2"/>
      <c r="V2" s="2"/>
      <c r="W2" s="4"/>
      <c r="X2" s="2"/>
      <c r="Y2" s="2"/>
      <c r="Z2" s="2"/>
      <c r="AA2" s="4"/>
      <c r="AB2" s="2"/>
      <c r="AC2" s="2"/>
      <c r="AE2" s="4"/>
      <c r="AF2" s="2"/>
      <c r="AG2" s="2"/>
      <c r="AH2" s="2"/>
      <c r="AI2" s="2"/>
      <c r="AJ2" s="2"/>
      <c r="AK2" s="4"/>
      <c r="AL2" s="2"/>
      <c r="AM2" s="2"/>
      <c r="AN2" s="2"/>
    </row>
    <row r="3" spans="1:40" ht="15">
      <c r="A3" s="6" t="s">
        <v>0</v>
      </c>
      <c r="B3" s="6"/>
      <c r="C3" s="6"/>
      <c r="D3" s="7"/>
      <c r="E3" s="132"/>
      <c r="F3" s="132"/>
      <c r="G3" s="302" t="s">
        <v>273</v>
      </c>
      <c r="H3" s="303"/>
      <c r="I3" s="303"/>
      <c r="J3" s="304"/>
      <c r="K3" s="132"/>
      <c r="L3" s="7"/>
      <c r="M3" s="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E3" s="2"/>
      <c r="AF3" s="2"/>
      <c r="AG3" s="2"/>
      <c r="AH3" s="7"/>
      <c r="AI3" s="2"/>
      <c r="AJ3" s="2"/>
      <c r="AK3" s="2"/>
      <c r="AL3" s="2"/>
      <c r="AM3" s="2"/>
      <c r="AN3" s="2"/>
    </row>
    <row r="4" spans="1:40" s="2" customFormat="1" ht="15">
      <c r="B4" s="2" t="s">
        <v>1</v>
      </c>
      <c r="C4" s="2" t="s">
        <v>2</v>
      </c>
      <c r="D4" s="8"/>
      <c r="E4" s="133"/>
      <c r="F4" s="133"/>
      <c r="G4" s="296" t="s">
        <v>285</v>
      </c>
      <c r="H4" s="46"/>
      <c r="I4" s="395">
        <f>SUMPRODUCT($J$50:$CG$50,$J$19:$CG$19)</f>
        <v>1770.372200314735</v>
      </c>
      <c r="J4" s="406" t="s">
        <v>286</v>
      </c>
      <c r="O4" s="8"/>
      <c r="Q4" s="9"/>
      <c r="R4" s="10"/>
      <c r="S4" s="9"/>
      <c r="T4" s="9"/>
      <c r="U4" s="10"/>
      <c r="AF4" s="11"/>
      <c r="AG4" s="12"/>
      <c r="AH4" s="10"/>
      <c r="AL4" s="13"/>
      <c r="AM4" s="14"/>
    </row>
    <row r="5" spans="1:40" s="2" customFormat="1" ht="15.75" thickBot="1">
      <c r="A5" s="2" t="s">
        <v>3</v>
      </c>
      <c r="B5" s="8">
        <f>'Input and Output'!E4</f>
        <v>0.06</v>
      </c>
      <c r="C5" s="15">
        <f>(1+B5)/(1+B6)-1</f>
        <v>3.9215686274509887E-2</v>
      </c>
      <c r="D5" s="8"/>
      <c r="E5" s="133"/>
      <c r="F5" s="133"/>
      <c r="G5" s="201" t="s">
        <v>319</v>
      </c>
      <c r="H5" s="306"/>
      <c r="I5" s="307">
        <f>'High LF - NPV DSM'!I6</f>
        <v>119557.42204384491</v>
      </c>
      <c r="J5" s="308"/>
      <c r="K5" s="133"/>
      <c r="L5" s="8"/>
      <c r="M5" s="8"/>
      <c r="N5" s="8"/>
      <c r="O5" s="8"/>
      <c r="Q5" s="9"/>
      <c r="R5" s="10"/>
      <c r="S5" s="9"/>
      <c r="T5" s="9"/>
      <c r="U5" s="10"/>
      <c r="AF5" s="11"/>
      <c r="AG5" s="12"/>
      <c r="AH5" s="10"/>
    </row>
    <row r="6" spans="1:40" s="2" customFormat="1" ht="15">
      <c r="A6" s="9" t="s">
        <v>5</v>
      </c>
      <c r="B6" s="18">
        <f>'Input and Output'!E6</f>
        <v>0.02</v>
      </c>
      <c r="E6" s="133"/>
      <c r="F6" s="133"/>
      <c r="K6" s="133"/>
      <c r="Q6" s="9"/>
      <c r="R6" s="10"/>
      <c r="S6" s="9"/>
      <c r="T6" s="9"/>
      <c r="U6" s="10"/>
      <c r="AF6" s="10"/>
      <c r="AG6" s="12"/>
      <c r="AH6" s="5"/>
    </row>
    <row r="7" spans="1:40" s="2" customFormat="1" ht="15">
      <c r="A7" s="2" t="s">
        <v>169</v>
      </c>
      <c r="B7" s="2">
        <f>'High LF - portfolio costs'!I14</f>
        <v>25</v>
      </c>
      <c r="C7" s="2" t="s">
        <v>7</v>
      </c>
      <c r="E7" s="133"/>
      <c r="F7" s="133"/>
      <c r="G7" s="4"/>
      <c r="I7" s="409"/>
      <c r="J7" s="133"/>
      <c r="K7" s="133"/>
      <c r="AF7" s="10"/>
      <c r="AG7" s="19"/>
      <c r="AH7" s="20"/>
      <c r="AM7" s="15"/>
    </row>
    <row r="8" spans="1:40" s="2" customFormat="1" ht="15">
      <c r="A8" s="2" t="s">
        <v>318</v>
      </c>
      <c r="B8" s="2">
        <f>'High LF - portfolio costs'!I9</f>
        <v>15</v>
      </c>
      <c r="C8" s="2" t="s">
        <v>7</v>
      </c>
      <c r="E8" s="133"/>
      <c r="F8" s="133"/>
      <c r="G8" s="4"/>
      <c r="H8" s="133"/>
      <c r="I8" s="133"/>
      <c r="J8" s="133"/>
      <c r="K8" s="133"/>
      <c r="AF8" s="10"/>
      <c r="AG8" s="19"/>
      <c r="AH8" s="20"/>
      <c r="AM8" s="15"/>
    </row>
    <row r="9" spans="1:40" s="2" customFormat="1" ht="15">
      <c r="A9" s="9" t="s">
        <v>326</v>
      </c>
      <c r="B9" s="9">
        <f>'High LF - portfolio costs'!I12</f>
        <v>25</v>
      </c>
      <c r="C9" s="2" t="s">
        <v>7</v>
      </c>
      <c r="E9" s="133"/>
      <c r="F9" s="133"/>
      <c r="G9" s="133"/>
      <c r="H9" s="133"/>
      <c r="I9" s="133"/>
      <c r="J9" s="133"/>
      <c r="K9" s="133"/>
      <c r="AF9" s="10"/>
      <c r="AG9" s="19"/>
      <c r="AH9" s="20"/>
      <c r="AM9" s="15"/>
    </row>
    <row r="10" spans="1:40" s="2" customFormat="1" ht="15">
      <c r="B10" s="21" t="s">
        <v>8</v>
      </c>
      <c r="C10" s="7" t="s">
        <v>9</v>
      </c>
      <c r="E10" s="133"/>
      <c r="F10" s="133"/>
      <c r="G10" s="133"/>
      <c r="H10" s="133"/>
      <c r="I10" s="133"/>
      <c r="J10" s="133"/>
      <c r="K10" s="133"/>
      <c r="AL10" s="13"/>
      <c r="AM10" s="15"/>
    </row>
    <row r="11" spans="1:40" s="2" customFormat="1" ht="15">
      <c r="A11" s="2" t="s">
        <v>356</v>
      </c>
      <c r="B11" s="22">
        <f>IF('Input and Output'!$E$10="BCH rate",'Input and Output'!E8,IF('Input and Output'!$E$10="IPP rate",'Input and Output'!E9,"error"))</f>
        <v>6.4000000000000001E-2</v>
      </c>
      <c r="C11" s="8">
        <f>'Input and Output'!E7</f>
        <v>1</v>
      </c>
      <c r="P11" s="9"/>
      <c r="Q11" s="10"/>
      <c r="AH11" s="13"/>
      <c r="AI11" s="15"/>
    </row>
    <row r="12" spans="1:40" s="2" customFormat="1">
      <c r="A12" s="2" t="s">
        <v>11</v>
      </c>
      <c r="B12" s="389">
        <f>'Input and Output'!E11</f>
        <v>8.7499999999999994E-2</v>
      </c>
      <c r="C12" s="8">
        <f>1-C11</f>
        <v>0</v>
      </c>
      <c r="D12" s="9"/>
      <c r="E12" s="9"/>
      <c r="F12" s="9"/>
      <c r="G12" s="9"/>
      <c r="H12" s="9"/>
      <c r="J12" s="9"/>
      <c r="K12" s="9"/>
      <c r="M12" s="9"/>
      <c r="N12" s="9"/>
      <c r="O12" s="9"/>
      <c r="P12" s="9"/>
    </row>
    <row r="13" spans="1:40" s="2" customFormat="1">
      <c r="B13" s="389"/>
      <c r="C13" s="8"/>
      <c r="D13" s="9"/>
      <c r="E13" s="9"/>
      <c r="F13" s="9"/>
      <c r="G13" s="9"/>
      <c r="H13" s="9"/>
      <c r="J13" s="9"/>
      <c r="K13" s="9"/>
      <c r="M13" s="9"/>
      <c r="N13" s="9"/>
      <c r="O13" s="9"/>
      <c r="P13" s="9"/>
    </row>
    <row r="14" spans="1:40" s="2" customFormat="1" ht="15">
      <c r="A14" s="138" t="s">
        <v>343</v>
      </c>
      <c r="B14" s="45">
        <f>'Input and Output'!E12</f>
        <v>1800</v>
      </c>
      <c r="C14" s="8" t="s">
        <v>286</v>
      </c>
      <c r="D14" s="9"/>
      <c r="E14" s="9"/>
      <c r="F14" s="9"/>
      <c r="G14" s="9"/>
      <c r="H14" s="9"/>
      <c r="J14" s="9"/>
      <c r="K14" s="9"/>
      <c r="M14" s="9"/>
      <c r="N14" s="9"/>
      <c r="O14" s="9"/>
      <c r="P14" s="9"/>
    </row>
    <row r="15" spans="1:40" s="2" customFormat="1" ht="15">
      <c r="A15" s="138" t="s">
        <v>344</v>
      </c>
      <c r="B15" s="2">
        <f>'Input and Output'!E13</f>
        <v>30</v>
      </c>
      <c r="C15" s="52" t="s">
        <v>345</v>
      </c>
      <c r="D15" s="9"/>
      <c r="E15" s="9"/>
      <c r="F15" s="9"/>
      <c r="G15" s="9"/>
      <c r="H15" s="9"/>
      <c r="J15" s="9"/>
      <c r="K15" s="9"/>
      <c r="M15" s="9"/>
      <c r="N15" s="9"/>
      <c r="O15" s="9"/>
      <c r="P15" s="9"/>
    </row>
    <row r="16" spans="1:40" s="2" customFormat="1">
      <c r="A16" s="407"/>
      <c r="C16" s="5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15" s="2" customFormat="1">
      <c r="A17" s="9" t="s">
        <v>89</v>
      </c>
      <c r="B17" s="9"/>
      <c r="C17" s="9"/>
      <c r="D17" s="9"/>
      <c r="E17" s="9"/>
      <c r="F17" s="9"/>
      <c r="G17" s="9"/>
      <c r="H17" s="9"/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9" t="s">
        <v>17</v>
      </c>
      <c r="O17" s="9" t="s">
        <v>18</v>
      </c>
      <c r="P17" s="9" t="s">
        <v>19</v>
      </c>
      <c r="Q17" s="9" t="s">
        <v>20</v>
      </c>
      <c r="R17" s="9" t="s">
        <v>21</v>
      </c>
      <c r="S17" s="9" t="s">
        <v>22</v>
      </c>
      <c r="T17" s="9" t="s">
        <v>23</v>
      </c>
      <c r="U17" s="9" t="s">
        <v>24</v>
      </c>
      <c r="V17" s="9" t="s">
        <v>25</v>
      </c>
      <c r="W17" s="9" t="s">
        <v>26</v>
      </c>
      <c r="X17" s="9" t="s">
        <v>27</v>
      </c>
      <c r="Y17" s="9" t="s">
        <v>28</v>
      </c>
      <c r="Z17" s="9" t="s">
        <v>29</v>
      </c>
      <c r="AA17" s="9" t="s">
        <v>30</v>
      </c>
      <c r="AB17" s="9" t="s">
        <v>31</v>
      </c>
      <c r="AC17" s="9" t="s">
        <v>32</v>
      </c>
      <c r="AD17" s="9" t="s">
        <v>33</v>
      </c>
      <c r="AE17" s="9" t="s">
        <v>34</v>
      </c>
      <c r="AF17" s="9" t="s">
        <v>35</v>
      </c>
      <c r="AG17" s="9" t="s">
        <v>36</v>
      </c>
      <c r="AH17" s="9" t="s">
        <v>37</v>
      </c>
      <c r="AI17" s="9" t="s">
        <v>38</v>
      </c>
      <c r="AJ17" s="9" t="s">
        <v>39</v>
      </c>
      <c r="AK17" s="9" t="s">
        <v>40</v>
      </c>
      <c r="AL17" s="9" t="s">
        <v>41</v>
      </c>
      <c r="AM17" s="9" t="s">
        <v>42</v>
      </c>
      <c r="AN17" s="9" t="s">
        <v>43</v>
      </c>
      <c r="AO17" s="9" t="s">
        <v>44</v>
      </c>
      <c r="AP17" s="9" t="s">
        <v>45</v>
      </c>
      <c r="AQ17" s="9" t="s">
        <v>46</v>
      </c>
      <c r="AR17" s="9" t="s">
        <v>47</v>
      </c>
      <c r="AS17" s="9" t="s">
        <v>48</v>
      </c>
      <c r="AT17" s="9" t="s">
        <v>49</v>
      </c>
      <c r="AU17" s="9" t="s">
        <v>50</v>
      </c>
      <c r="AV17" s="9" t="s">
        <v>51</v>
      </c>
      <c r="AW17" s="9" t="s">
        <v>52</v>
      </c>
      <c r="AX17" s="9" t="s">
        <v>53</v>
      </c>
      <c r="AY17" s="9" t="s">
        <v>54</v>
      </c>
      <c r="AZ17" s="9" t="s">
        <v>55</v>
      </c>
      <c r="BA17" s="9" t="s">
        <v>56</v>
      </c>
      <c r="BB17" s="9" t="s">
        <v>57</v>
      </c>
      <c r="BC17" s="9" t="s">
        <v>58</v>
      </c>
      <c r="BD17" s="9" t="s">
        <v>59</v>
      </c>
      <c r="BE17" s="9" t="s">
        <v>60</v>
      </c>
      <c r="BF17" s="9" t="s">
        <v>61</v>
      </c>
      <c r="BG17" s="9" t="s">
        <v>62</v>
      </c>
      <c r="BH17" s="9" t="s">
        <v>63</v>
      </c>
      <c r="BI17" s="9" t="s">
        <v>64</v>
      </c>
      <c r="BJ17" s="9" t="s">
        <v>65</v>
      </c>
      <c r="BK17" s="9" t="s">
        <v>66</v>
      </c>
      <c r="BL17" s="9" t="s">
        <v>67</v>
      </c>
      <c r="BM17" s="9" t="s">
        <v>68</v>
      </c>
      <c r="BN17" s="9" t="s">
        <v>69</v>
      </c>
      <c r="BO17" s="9" t="s">
        <v>70</v>
      </c>
      <c r="BP17" s="9" t="s">
        <v>71</v>
      </c>
      <c r="BQ17" s="9" t="s">
        <v>72</v>
      </c>
      <c r="BR17" s="9" t="s">
        <v>73</v>
      </c>
      <c r="BS17" s="9" t="s">
        <v>74</v>
      </c>
      <c r="BT17" s="9" t="s">
        <v>75</v>
      </c>
      <c r="BU17" s="9" t="s">
        <v>76</v>
      </c>
      <c r="BV17" s="9" t="s">
        <v>77</v>
      </c>
      <c r="BW17" s="9" t="s">
        <v>78</v>
      </c>
      <c r="BX17" s="9" t="s">
        <v>79</v>
      </c>
      <c r="BY17" s="9" t="s">
        <v>80</v>
      </c>
      <c r="BZ17" s="9" t="s">
        <v>81</v>
      </c>
      <c r="CA17" s="9" t="s">
        <v>82</v>
      </c>
      <c r="CB17" s="9" t="s">
        <v>83</v>
      </c>
      <c r="CC17" s="9" t="s">
        <v>84</v>
      </c>
      <c r="CD17" s="9" t="s">
        <v>85</v>
      </c>
      <c r="CE17" s="9" t="s">
        <v>86</v>
      </c>
      <c r="CF17" s="9" t="s">
        <v>87</v>
      </c>
      <c r="CG17" s="9" t="s">
        <v>88</v>
      </c>
    </row>
    <row r="18" spans="1:115" s="2" customFormat="1">
      <c r="A18" s="9" t="s">
        <v>90</v>
      </c>
      <c r="I18" s="2">
        <v>0</v>
      </c>
      <c r="J18" s="2">
        <f t="shared" ref="J18:BU18" si="0">+I18+1</f>
        <v>1</v>
      </c>
      <c r="K18" s="2">
        <f t="shared" si="0"/>
        <v>2</v>
      </c>
      <c r="L18" s="2">
        <f t="shared" si="0"/>
        <v>3</v>
      </c>
      <c r="M18" s="2">
        <f t="shared" si="0"/>
        <v>4</v>
      </c>
      <c r="N18" s="2">
        <f t="shared" si="0"/>
        <v>5</v>
      </c>
      <c r="O18" s="2">
        <f t="shared" si="0"/>
        <v>6</v>
      </c>
      <c r="P18" s="2">
        <f t="shared" si="0"/>
        <v>7</v>
      </c>
      <c r="Q18" s="2">
        <f t="shared" si="0"/>
        <v>8</v>
      </c>
      <c r="R18" s="2">
        <f t="shared" si="0"/>
        <v>9</v>
      </c>
      <c r="S18" s="2">
        <f t="shared" si="0"/>
        <v>10</v>
      </c>
      <c r="T18" s="2">
        <f t="shared" si="0"/>
        <v>11</v>
      </c>
      <c r="U18" s="2">
        <f t="shared" si="0"/>
        <v>12</v>
      </c>
      <c r="V18" s="2">
        <f t="shared" si="0"/>
        <v>13</v>
      </c>
      <c r="W18" s="2">
        <f t="shared" si="0"/>
        <v>14</v>
      </c>
      <c r="X18" s="2">
        <f t="shared" si="0"/>
        <v>15</v>
      </c>
      <c r="Y18" s="2">
        <f t="shared" si="0"/>
        <v>16</v>
      </c>
      <c r="Z18" s="2">
        <f t="shared" si="0"/>
        <v>17</v>
      </c>
      <c r="AA18" s="2">
        <f t="shared" si="0"/>
        <v>18</v>
      </c>
      <c r="AB18" s="2">
        <f t="shared" si="0"/>
        <v>19</v>
      </c>
      <c r="AC18" s="2">
        <f t="shared" si="0"/>
        <v>20</v>
      </c>
      <c r="AD18" s="2">
        <f t="shared" si="0"/>
        <v>21</v>
      </c>
      <c r="AE18" s="2">
        <f t="shared" si="0"/>
        <v>22</v>
      </c>
      <c r="AF18" s="2">
        <f t="shared" si="0"/>
        <v>23</v>
      </c>
      <c r="AG18" s="2">
        <f t="shared" si="0"/>
        <v>24</v>
      </c>
      <c r="AH18" s="2">
        <f t="shared" si="0"/>
        <v>25</v>
      </c>
      <c r="AI18" s="2">
        <f t="shared" si="0"/>
        <v>26</v>
      </c>
      <c r="AJ18" s="2">
        <f t="shared" si="0"/>
        <v>27</v>
      </c>
      <c r="AK18" s="2">
        <f t="shared" si="0"/>
        <v>28</v>
      </c>
      <c r="AL18" s="2">
        <f t="shared" si="0"/>
        <v>29</v>
      </c>
      <c r="AM18" s="2">
        <f t="shared" si="0"/>
        <v>30</v>
      </c>
      <c r="AN18" s="2">
        <f t="shared" si="0"/>
        <v>31</v>
      </c>
      <c r="AO18" s="2">
        <f t="shared" si="0"/>
        <v>32</v>
      </c>
      <c r="AP18" s="2">
        <f t="shared" si="0"/>
        <v>33</v>
      </c>
      <c r="AQ18" s="2">
        <f t="shared" si="0"/>
        <v>34</v>
      </c>
      <c r="AR18" s="2">
        <f t="shared" si="0"/>
        <v>35</v>
      </c>
      <c r="AS18" s="2">
        <f t="shared" si="0"/>
        <v>36</v>
      </c>
      <c r="AT18" s="2">
        <f t="shared" si="0"/>
        <v>37</v>
      </c>
      <c r="AU18" s="2">
        <f t="shared" si="0"/>
        <v>38</v>
      </c>
      <c r="AV18" s="2">
        <f t="shared" si="0"/>
        <v>39</v>
      </c>
      <c r="AW18" s="2">
        <f t="shared" si="0"/>
        <v>40</v>
      </c>
      <c r="AX18" s="2">
        <f t="shared" si="0"/>
        <v>41</v>
      </c>
      <c r="AY18" s="2">
        <f t="shared" si="0"/>
        <v>42</v>
      </c>
      <c r="AZ18" s="2">
        <f t="shared" si="0"/>
        <v>43</v>
      </c>
      <c r="BA18" s="2">
        <f t="shared" si="0"/>
        <v>44</v>
      </c>
      <c r="BB18" s="2">
        <f t="shared" si="0"/>
        <v>45</v>
      </c>
      <c r="BC18" s="2">
        <f t="shared" si="0"/>
        <v>46</v>
      </c>
      <c r="BD18" s="2">
        <f t="shared" si="0"/>
        <v>47</v>
      </c>
      <c r="BE18" s="2">
        <f t="shared" si="0"/>
        <v>48</v>
      </c>
      <c r="BF18" s="2">
        <f t="shared" si="0"/>
        <v>49</v>
      </c>
      <c r="BG18" s="2">
        <f t="shared" si="0"/>
        <v>50</v>
      </c>
      <c r="BH18" s="2">
        <f t="shared" si="0"/>
        <v>51</v>
      </c>
      <c r="BI18" s="2">
        <f t="shared" si="0"/>
        <v>52</v>
      </c>
      <c r="BJ18" s="2">
        <f t="shared" si="0"/>
        <v>53</v>
      </c>
      <c r="BK18" s="2">
        <f t="shared" si="0"/>
        <v>54</v>
      </c>
      <c r="BL18" s="2">
        <f t="shared" si="0"/>
        <v>55</v>
      </c>
      <c r="BM18" s="2">
        <f t="shared" si="0"/>
        <v>56</v>
      </c>
      <c r="BN18" s="2">
        <f t="shared" si="0"/>
        <v>57</v>
      </c>
      <c r="BO18" s="2">
        <f t="shared" si="0"/>
        <v>58</v>
      </c>
      <c r="BP18" s="2">
        <f t="shared" si="0"/>
        <v>59</v>
      </c>
      <c r="BQ18" s="2">
        <f t="shared" si="0"/>
        <v>60</v>
      </c>
      <c r="BR18" s="2">
        <f t="shared" si="0"/>
        <v>61</v>
      </c>
      <c r="BS18" s="2">
        <f t="shared" si="0"/>
        <v>62</v>
      </c>
      <c r="BT18" s="2">
        <f t="shared" si="0"/>
        <v>63</v>
      </c>
      <c r="BU18" s="2">
        <f t="shared" si="0"/>
        <v>64</v>
      </c>
      <c r="BV18" s="2">
        <f t="shared" ref="BV18:CG18" si="1">+BU18+1</f>
        <v>65</v>
      </c>
      <c r="BW18" s="2">
        <f t="shared" si="1"/>
        <v>66</v>
      </c>
      <c r="BX18" s="2">
        <f t="shared" si="1"/>
        <v>67</v>
      </c>
      <c r="BY18" s="2">
        <f t="shared" si="1"/>
        <v>68</v>
      </c>
      <c r="BZ18" s="2">
        <f t="shared" si="1"/>
        <v>69</v>
      </c>
      <c r="CA18" s="2">
        <f t="shared" si="1"/>
        <v>70</v>
      </c>
      <c r="CB18" s="2">
        <f t="shared" si="1"/>
        <v>71</v>
      </c>
      <c r="CC18" s="2">
        <f t="shared" si="1"/>
        <v>72</v>
      </c>
      <c r="CD18" s="2">
        <f t="shared" si="1"/>
        <v>73</v>
      </c>
      <c r="CE18" s="2">
        <f t="shared" si="1"/>
        <v>74</v>
      </c>
      <c r="CF18" s="2">
        <f t="shared" si="1"/>
        <v>75</v>
      </c>
      <c r="CG18" s="2">
        <f t="shared" si="1"/>
        <v>76</v>
      </c>
    </row>
    <row r="19" spans="1:115" s="2" customFormat="1" ht="15">
      <c r="A19" s="9" t="s">
        <v>91</v>
      </c>
      <c r="C19" s="12"/>
      <c r="D19" s="12"/>
      <c r="E19" s="12"/>
      <c r="F19" s="12"/>
      <c r="G19" s="12"/>
      <c r="H19" s="12"/>
      <c r="I19" s="12">
        <v>1</v>
      </c>
      <c r="J19" s="12">
        <f t="shared" ref="J19:BU19" si="2">1/(1+$B$5)^J18</f>
        <v>0.94339622641509424</v>
      </c>
      <c r="K19" s="12">
        <f t="shared" si="2"/>
        <v>0.88999644001423983</v>
      </c>
      <c r="L19" s="12">
        <f t="shared" si="2"/>
        <v>0.8396192830323016</v>
      </c>
      <c r="M19" s="12">
        <f t="shared" si="2"/>
        <v>0.79209366323802044</v>
      </c>
      <c r="N19" s="12">
        <f t="shared" si="2"/>
        <v>0.74725817286605689</v>
      </c>
      <c r="O19" s="12">
        <f t="shared" si="2"/>
        <v>0.70496054043967626</v>
      </c>
      <c r="P19" s="12">
        <f t="shared" si="2"/>
        <v>0.66505711362233599</v>
      </c>
      <c r="Q19" s="12">
        <f t="shared" si="2"/>
        <v>0.62741237134182648</v>
      </c>
      <c r="R19" s="12">
        <f t="shared" si="2"/>
        <v>0.59189846353002495</v>
      </c>
      <c r="S19" s="12">
        <f t="shared" si="2"/>
        <v>0.55839477691511785</v>
      </c>
      <c r="T19" s="12">
        <f t="shared" si="2"/>
        <v>0.52678752539162055</v>
      </c>
      <c r="U19" s="12">
        <f t="shared" si="2"/>
        <v>0.4969693635770005</v>
      </c>
      <c r="V19" s="12">
        <f t="shared" si="2"/>
        <v>0.46883902224245327</v>
      </c>
      <c r="W19" s="12">
        <f t="shared" si="2"/>
        <v>0.44230096437967292</v>
      </c>
      <c r="X19" s="12">
        <f t="shared" si="2"/>
        <v>0.41726506073554037</v>
      </c>
      <c r="Y19" s="12">
        <f t="shared" si="2"/>
        <v>0.39364628371277405</v>
      </c>
      <c r="Z19" s="12">
        <f t="shared" si="2"/>
        <v>0.37136441859695657</v>
      </c>
      <c r="AA19" s="12">
        <f t="shared" si="2"/>
        <v>0.35034379112920433</v>
      </c>
      <c r="AB19" s="12">
        <f t="shared" si="2"/>
        <v>0.3305130104992493</v>
      </c>
      <c r="AC19" s="12">
        <f t="shared" si="2"/>
        <v>0.31180472688608429</v>
      </c>
      <c r="AD19" s="12">
        <f t="shared" si="2"/>
        <v>0.29415540272272095</v>
      </c>
      <c r="AE19" s="12">
        <f t="shared" si="2"/>
        <v>0.27750509690822728</v>
      </c>
      <c r="AF19" s="12">
        <f t="shared" si="2"/>
        <v>0.26179726123417668</v>
      </c>
      <c r="AG19" s="12">
        <f t="shared" si="2"/>
        <v>0.24697854833412897</v>
      </c>
      <c r="AH19" s="12">
        <f t="shared" si="2"/>
        <v>0.23299863050389524</v>
      </c>
      <c r="AI19" s="12">
        <f t="shared" si="2"/>
        <v>0.21981002877725966</v>
      </c>
      <c r="AJ19" s="12">
        <f t="shared" si="2"/>
        <v>0.20736795167666003</v>
      </c>
      <c r="AK19" s="12">
        <f t="shared" si="2"/>
        <v>0.1956301430911887</v>
      </c>
      <c r="AL19" s="12">
        <f t="shared" si="2"/>
        <v>0.18455673876527234</v>
      </c>
      <c r="AM19" s="12">
        <f t="shared" si="2"/>
        <v>0.17411013091063426</v>
      </c>
      <c r="AN19" s="12">
        <f t="shared" si="2"/>
        <v>0.16425484048173042</v>
      </c>
      <c r="AO19" s="12">
        <f t="shared" si="2"/>
        <v>0.15495739668087777</v>
      </c>
      <c r="AP19" s="12">
        <f t="shared" si="2"/>
        <v>0.14618622328384695</v>
      </c>
      <c r="AQ19" s="12">
        <f t="shared" si="2"/>
        <v>0.1379115313998556</v>
      </c>
      <c r="AR19" s="12">
        <f t="shared" si="2"/>
        <v>0.13010521830175056</v>
      </c>
      <c r="AS19" s="12">
        <f t="shared" si="2"/>
        <v>0.12274077198278353</v>
      </c>
      <c r="AT19" s="12">
        <f t="shared" si="2"/>
        <v>0.11579318111583352</v>
      </c>
      <c r="AU19" s="12">
        <f t="shared" si="2"/>
        <v>0.10923885010927689</v>
      </c>
      <c r="AV19" s="12">
        <f t="shared" si="2"/>
        <v>0.10305551897101592</v>
      </c>
      <c r="AW19" s="12">
        <f t="shared" si="2"/>
        <v>9.7222187708505589E-2</v>
      </c>
      <c r="AX19" s="12">
        <f t="shared" si="2"/>
        <v>9.171904500802415E-2</v>
      </c>
      <c r="AY19" s="12">
        <f t="shared" si="2"/>
        <v>8.6527400950966171E-2</v>
      </c>
      <c r="AZ19" s="12">
        <f t="shared" si="2"/>
        <v>8.162962353864732E-2</v>
      </c>
      <c r="BA19" s="12">
        <f t="shared" si="2"/>
        <v>7.7009078810044637E-2</v>
      </c>
      <c r="BB19" s="12">
        <f t="shared" si="2"/>
        <v>7.2650074349098717E-2</v>
      </c>
      <c r="BC19" s="12">
        <f t="shared" si="2"/>
        <v>6.8537805989715761E-2</v>
      </c>
      <c r="BD19" s="12">
        <f t="shared" si="2"/>
        <v>6.465830753746768E-2</v>
      </c>
      <c r="BE19" s="12">
        <f t="shared" si="2"/>
        <v>6.0998403337233678E-2</v>
      </c>
      <c r="BF19" s="12">
        <f t="shared" si="2"/>
        <v>5.7545663525692139E-2</v>
      </c>
      <c r="BG19" s="12">
        <f t="shared" si="2"/>
        <v>5.4288361816690701E-2</v>
      </c>
      <c r="BH19" s="12">
        <f t="shared" si="2"/>
        <v>5.12154356761233E-2</v>
      </c>
      <c r="BI19" s="12">
        <f t="shared" si="2"/>
        <v>4.8316448751059712E-2</v>
      </c>
      <c r="BJ19" s="12">
        <f t="shared" si="2"/>
        <v>4.5581555425528025E-2</v>
      </c>
      <c r="BK19" s="12">
        <f t="shared" si="2"/>
        <v>4.3001467382573606E-2</v>
      </c>
      <c r="BL19" s="12">
        <f t="shared" si="2"/>
        <v>4.0567422059031695E-2</v>
      </c>
      <c r="BM19" s="12">
        <f t="shared" si="2"/>
        <v>3.827115288587897E-2</v>
      </c>
      <c r="BN19" s="12">
        <f t="shared" si="2"/>
        <v>3.6104861213093364E-2</v>
      </c>
      <c r="BO19" s="12">
        <f t="shared" si="2"/>
        <v>3.406118982367299E-2</v>
      </c>
      <c r="BP19" s="12">
        <f t="shared" si="2"/>
        <v>3.21331979468613E-2</v>
      </c>
      <c r="BQ19" s="12">
        <f t="shared" si="2"/>
        <v>3.0314337685718208E-2</v>
      </c>
      <c r="BR19" s="12">
        <f t="shared" si="2"/>
        <v>2.8598431778979437E-2</v>
      </c>
      <c r="BS19" s="12">
        <f t="shared" si="2"/>
        <v>2.6979652621678712E-2</v>
      </c>
      <c r="BT19" s="12">
        <f t="shared" si="2"/>
        <v>2.5452502473281798E-2</v>
      </c>
      <c r="BU19" s="12">
        <f t="shared" si="2"/>
        <v>2.4011794786114912E-2</v>
      </c>
      <c r="BV19" s="12">
        <f t="shared" ref="BV19:CG19" si="3">1/(1+$B$5)^BV18</f>
        <v>2.2652636590674444E-2</v>
      </c>
      <c r="BW19" s="12">
        <f t="shared" si="3"/>
        <v>2.1370411877994759E-2</v>
      </c>
      <c r="BX19" s="12">
        <f t="shared" si="3"/>
        <v>2.0160765922636562E-2</v>
      </c>
      <c r="BY19" s="12">
        <f t="shared" si="3"/>
        <v>1.9019590493053358E-2</v>
      </c>
      <c r="BZ19" s="12">
        <f t="shared" si="3"/>
        <v>1.7943009899106941E-2</v>
      </c>
      <c r="CA19" s="12">
        <f t="shared" si="3"/>
        <v>1.692736782934617E-2</v>
      </c>
      <c r="CB19" s="12">
        <f t="shared" si="3"/>
        <v>1.5969214933345442E-2</v>
      </c>
      <c r="CC19" s="12">
        <f t="shared" si="3"/>
        <v>1.5065297106929661E-2</v>
      </c>
      <c r="CD19" s="12">
        <f t="shared" si="3"/>
        <v>1.4212544440499682E-2</v>
      </c>
      <c r="CE19" s="12">
        <f t="shared" si="3"/>
        <v>1.3408060792924227E-2</v>
      </c>
      <c r="CF19" s="12">
        <f t="shared" si="3"/>
        <v>1.2649113955588891E-2</v>
      </c>
      <c r="CG19" s="12">
        <f t="shared" si="3"/>
        <v>1.1933126373197067E-2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</row>
    <row r="20" spans="1:115" s="2" customFormat="1" ht="15">
      <c r="A20" s="9" t="s">
        <v>92</v>
      </c>
      <c r="C20" s="12"/>
      <c r="D20" s="12"/>
      <c r="E20" s="12"/>
      <c r="F20" s="12"/>
      <c r="G20" s="12"/>
      <c r="H20" s="12"/>
      <c r="I20" s="12">
        <v>1</v>
      </c>
      <c r="J20" s="12">
        <f t="shared" ref="J20:BU20" si="4">1/(1+$C$5)^J18</f>
        <v>0.96226415094339612</v>
      </c>
      <c r="K20" s="12">
        <f t="shared" si="4"/>
        <v>0.92595229619081498</v>
      </c>
      <c r="L20" s="12">
        <f t="shared" si="4"/>
        <v>0.89101070010814276</v>
      </c>
      <c r="M20" s="12">
        <f t="shared" si="4"/>
        <v>0.85738765482104295</v>
      </c>
      <c r="N20" s="12">
        <f t="shared" si="4"/>
        <v>0.82503340369572042</v>
      </c>
      <c r="O20" s="12">
        <f t="shared" si="4"/>
        <v>0.79390006770720267</v>
      </c>
      <c r="P20" s="12">
        <f t="shared" si="4"/>
        <v>0.76394157458617606</v>
      </c>
      <c r="Q20" s="12">
        <f t="shared" si="4"/>
        <v>0.73511359063952786</v>
      </c>
      <c r="R20" s="12">
        <f t="shared" si="4"/>
        <v>0.70737345514369665</v>
      </c>
      <c r="S20" s="12">
        <f t="shared" si="4"/>
        <v>0.68068011721374566</v>
      </c>
      <c r="T20" s="12">
        <f t="shared" si="4"/>
        <v>0.65499407505473639</v>
      </c>
      <c r="U20" s="12">
        <f t="shared" si="4"/>
        <v>0.63027731750550098</v>
      </c>
      <c r="V20" s="12">
        <f t="shared" si="4"/>
        <v>0.60649326778831214</v>
      </c>
      <c r="W20" s="12">
        <f t="shared" si="4"/>
        <v>0.58360672938120595</v>
      </c>
      <c r="X20" s="12">
        <f t="shared" si="4"/>
        <v>0.56158383393285849</v>
      </c>
      <c r="Y20" s="12">
        <f t="shared" si="4"/>
        <v>0.54039199114293934</v>
      </c>
      <c r="Z20" s="12">
        <f t="shared" si="4"/>
        <v>0.5199998405337718</v>
      </c>
      <c r="AA20" s="12">
        <f t="shared" si="4"/>
        <v>0.50037720504193128</v>
      </c>
      <c r="AB20" s="12">
        <f t="shared" si="4"/>
        <v>0.48149504636110363</v>
      </c>
      <c r="AC20" s="12">
        <f t="shared" si="4"/>
        <v>0.4633254219701185</v>
      </c>
      <c r="AD20" s="12">
        <f t="shared" si="4"/>
        <v>0.4458414437825669</v>
      </c>
      <c r="AE20" s="12">
        <f t="shared" si="4"/>
        <v>0.42901723835680955</v>
      </c>
      <c r="AF20" s="12">
        <f t="shared" si="4"/>
        <v>0.41282790860749596</v>
      </c>
      <c r="AG20" s="12">
        <f t="shared" si="4"/>
        <v>0.39724949696193002</v>
      </c>
      <c r="AH20" s="12">
        <f t="shared" si="4"/>
        <v>0.3822589499067629</v>
      </c>
      <c r="AI20" s="12">
        <f t="shared" si="4"/>
        <v>0.36783408387254529</v>
      </c>
      <c r="AJ20" s="12">
        <f t="shared" si="4"/>
        <v>0.35395355240565679</v>
      </c>
      <c r="AK20" s="12">
        <f t="shared" si="4"/>
        <v>0.34059681457902824</v>
      </c>
      <c r="AL20" s="12">
        <f t="shared" si="4"/>
        <v>0.32774410459491393</v>
      </c>
      <c r="AM20" s="12">
        <f t="shared" si="4"/>
        <v>0.31537640253472843</v>
      </c>
      <c r="AN20" s="12">
        <f t="shared" si="4"/>
        <v>0.30347540621266322</v>
      </c>
      <c r="AO20" s="12">
        <f t="shared" si="4"/>
        <v>0.29202350409143057</v>
      </c>
      <c r="AP20" s="12">
        <f t="shared" si="4"/>
        <v>0.28100374922005583</v>
      </c>
      <c r="AQ20" s="12">
        <f t="shared" si="4"/>
        <v>0.27039983415514801</v>
      </c>
      <c r="AR20" s="12">
        <f t="shared" si="4"/>
        <v>0.26019606682853863</v>
      </c>
      <c r="AS20" s="12">
        <f t="shared" si="4"/>
        <v>0.25037734732557493</v>
      </c>
      <c r="AT20" s="12">
        <f t="shared" si="4"/>
        <v>0.2409291455397041</v>
      </c>
      <c r="AU20" s="12">
        <f t="shared" si="4"/>
        <v>0.23183747967028132</v>
      </c>
      <c r="AV20" s="12">
        <f t="shared" si="4"/>
        <v>0.22308889553178013</v>
      </c>
      <c r="AW20" s="12">
        <f t="shared" si="4"/>
        <v>0.2146704466437884</v>
      </c>
      <c r="AX20" s="12">
        <f t="shared" si="4"/>
        <v>0.20656967507232465</v>
      </c>
      <c r="AY20" s="12">
        <f t="shared" si="4"/>
        <v>0.1987745929941237</v>
      </c>
      <c r="AZ20" s="12">
        <f t="shared" si="4"/>
        <v>0.19127366495660958</v>
      </c>
      <c r="BA20" s="12">
        <f t="shared" si="4"/>
        <v>0.18405579080730355</v>
      </c>
      <c r="BB20" s="12">
        <f t="shared" si="4"/>
        <v>0.1771102892674053</v>
      </c>
      <c r="BC20" s="12">
        <f t="shared" si="4"/>
        <v>0.17042688212523902</v>
      </c>
      <c r="BD20" s="12">
        <f t="shared" si="4"/>
        <v>0.1639956790261734</v>
      </c>
      <c r="BE20" s="12">
        <f t="shared" si="4"/>
        <v>0.15780716283650648</v>
      </c>
      <c r="BF20" s="12">
        <f t="shared" si="4"/>
        <v>0.15185217555965716</v>
      </c>
      <c r="BG20" s="12">
        <f t="shared" si="4"/>
        <v>0.14612190478382101</v>
      </c>
      <c r="BH20" s="12">
        <f t="shared" si="4"/>
        <v>0.1406078706410353</v>
      </c>
      <c r="BI20" s="12">
        <f t="shared" si="4"/>
        <v>0.13530191325835469</v>
      </c>
      <c r="BJ20" s="12">
        <f t="shared" si="4"/>
        <v>0.13019618068256775</v>
      </c>
      <c r="BK20" s="12">
        <f t="shared" si="4"/>
        <v>0.12528311726058403</v>
      </c>
      <c r="BL20" s="12">
        <f t="shared" si="4"/>
        <v>0.12055545245829782</v>
      </c>
      <c r="BM20" s="12">
        <f t="shared" si="4"/>
        <v>0.11600619010138091</v>
      </c>
      <c r="BN20" s="12">
        <f t="shared" si="4"/>
        <v>0.11162859802208352</v>
      </c>
      <c r="BO20" s="12">
        <f t="shared" si="4"/>
        <v>0.10741619809672186</v>
      </c>
      <c r="BP20" s="12">
        <f t="shared" si="4"/>
        <v>0.1033627566591097</v>
      </c>
      <c r="BQ20" s="12">
        <f t="shared" si="4"/>
        <v>9.9462275275747081E-2</v>
      </c>
      <c r="BR20" s="12">
        <f t="shared" si="4"/>
        <v>9.5708981869115098E-2</v>
      </c>
      <c r="BS20" s="12">
        <f t="shared" si="4"/>
        <v>9.2097322175940924E-2</v>
      </c>
      <c r="BT20" s="12">
        <f t="shared" si="4"/>
        <v>8.8621951527792217E-2</v>
      </c>
      <c r="BU20" s="12">
        <f t="shared" si="4"/>
        <v>8.5277726941837773E-2</v>
      </c>
      <c r="BV20" s="12">
        <f t="shared" ref="BV20:CG20" si="5">1/(1+$C$5)^BV18</f>
        <v>8.2059699510070305E-2</v>
      </c>
      <c r="BW20" s="12">
        <f t="shared" si="5"/>
        <v>7.8963107075728012E-2</v>
      </c>
      <c r="BX20" s="12">
        <f t="shared" si="5"/>
        <v>7.5983367186077899E-2</v>
      </c>
      <c r="BY20" s="12">
        <f t="shared" si="5"/>
        <v>7.3116070311131556E-2</v>
      </c>
      <c r="BZ20" s="12">
        <f t="shared" si="5"/>
        <v>7.0356973318258659E-2</v>
      </c>
      <c r="CA20" s="12">
        <f t="shared" si="5"/>
        <v>6.7701993193041349E-2</v>
      </c>
      <c r="CB20" s="12">
        <f t="shared" si="5"/>
        <v>6.514720099707752E-2</v>
      </c>
      <c r="CC20" s="12">
        <f t="shared" si="5"/>
        <v>6.2688816053791563E-2</v>
      </c>
      <c r="CD20" s="12">
        <f t="shared" si="5"/>
        <v>6.0323200353648493E-2</v>
      </c>
      <c r="CE20" s="12">
        <f t="shared" si="5"/>
        <v>5.8046853170491935E-2</v>
      </c>
      <c r="CF20" s="12">
        <f t="shared" si="5"/>
        <v>5.5856405881039406E-2</v>
      </c>
      <c r="CG20" s="12">
        <f t="shared" si="5"/>
        <v>5.3748616979868095E-2</v>
      </c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</row>
    <row r="21" spans="1:115" s="2" customFormat="1" ht="15">
      <c r="A21" s="9" t="s">
        <v>254</v>
      </c>
      <c r="C21" s="12"/>
      <c r="D21" s="12"/>
      <c r="E21" s="12"/>
      <c r="F21" s="12"/>
      <c r="G21" s="12"/>
      <c r="H21" s="12"/>
      <c r="I21" s="12">
        <v>1</v>
      </c>
      <c r="J21" s="12">
        <f>(1+$B$6)^J18</f>
        <v>1.02</v>
      </c>
      <c r="K21" s="12">
        <f t="shared" ref="K21:BV21" si="6">(1+$B$6)^K18</f>
        <v>1.0404</v>
      </c>
      <c r="L21" s="12">
        <f t="shared" si="6"/>
        <v>1.0612079999999999</v>
      </c>
      <c r="M21" s="12">
        <f t="shared" si="6"/>
        <v>1.08243216</v>
      </c>
      <c r="N21" s="12">
        <f t="shared" si="6"/>
        <v>1.1040808032</v>
      </c>
      <c r="O21" s="12">
        <f t="shared" si="6"/>
        <v>1.1261624192640001</v>
      </c>
      <c r="P21" s="12">
        <f t="shared" si="6"/>
        <v>1.1486856676492798</v>
      </c>
      <c r="Q21" s="12">
        <f t="shared" si="6"/>
        <v>1.1716593810022655</v>
      </c>
      <c r="R21" s="12">
        <f t="shared" si="6"/>
        <v>1.1950925686223108</v>
      </c>
      <c r="S21" s="12">
        <f t="shared" si="6"/>
        <v>1.2189944199947571</v>
      </c>
      <c r="T21" s="12">
        <f t="shared" si="6"/>
        <v>1.243374308394652</v>
      </c>
      <c r="U21" s="12">
        <f t="shared" si="6"/>
        <v>1.2682417945625453</v>
      </c>
      <c r="V21" s="12">
        <f t="shared" si="6"/>
        <v>1.2936066304537961</v>
      </c>
      <c r="W21" s="12">
        <f t="shared" si="6"/>
        <v>1.3194787630628722</v>
      </c>
      <c r="X21" s="12">
        <f t="shared" si="6"/>
        <v>1.3458683383241292</v>
      </c>
      <c r="Y21" s="12">
        <f t="shared" si="6"/>
        <v>1.372785705090612</v>
      </c>
      <c r="Z21" s="12">
        <f t="shared" si="6"/>
        <v>1.4002414191924244</v>
      </c>
      <c r="AA21" s="12">
        <f t="shared" si="6"/>
        <v>1.4282462475762727</v>
      </c>
      <c r="AB21" s="12">
        <f t="shared" si="6"/>
        <v>1.4568111725277981</v>
      </c>
      <c r="AC21" s="12">
        <f t="shared" si="6"/>
        <v>1.4859473959783542</v>
      </c>
      <c r="AD21" s="12">
        <f t="shared" si="6"/>
        <v>1.5156663438979212</v>
      </c>
      <c r="AE21" s="12">
        <f t="shared" si="6"/>
        <v>1.5459796707758797</v>
      </c>
      <c r="AF21" s="12">
        <f t="shared" si="6"/>
        <v>1.576899264191397</v>
      </c>
      <c r="AG21" s="12">
        <f t="shared" si="6"/>
        <v>1.608437249475225</v>
      </c>
      <c r="AH21" s="12">
        <f t="shared" si="6"/>
        <v>1.6406059944647295</v>
      </c>
      <c r="AI21" s="12">
        <f t="shared" si="6"/>
        <v>1.6734181143540243</v>
      </c>
      <c r="AJ21" s="12">
        <f t="shared" si="6"/>
        <v>1.7068864766411045</v>
      </c>
      <c r="AK21" s="12">
        <f t="shared" si="6"/>
        <v>1.7410242061739269</v>
      </c>
      <c r="AL21" s="12">
        <f t="shared" si="6"/>
        <v>1.7758446902974052</v>
      </c>
      <c r="AM21" s="12">
        <f t="shared" si="6"/>
        <v>1.8113615841033535</v>
      </c>
      <c r="AN21" s="12">
        <f t="shared" si="6"/>
        <v>1.8475888157854201</v>
      </c>
      <c r="AO21" s="12">
        <f t="shared" si="6"/>
        <v>1.8845405921011289</v>
      </c>
      <c r="AP21" s="12">
        <f t="shared" si="6"/>
        <v>1.9222314039431516</v>
      </c>
      <c r="AQ21" s="12">
        <f t="shared" si="6"/>
        <v>1.9606760320220145</v>
      </c>
      <c r="AR21" s="12">
        <f t="shared" si="6"/>
        <v>1.9998895526624547</v>
      </c>
      <c r="AS21" s="12">
        <f t="shared" si="6"/>
        <v>2.0398873437157037</v>
      </c>
      <c r="AT21" s="12">
        <f t="shared" si="6"/>
        <v>2.080685090590018</v>
      </c>
      <c r="AU21" s="12">
        <f t="shared" si="6"/>
        <v>2.1222987924018186</v>
      </c>
      <c r="AV21" s="12">
        <f t="shared" si="6"/>
        <v>2.1647447682498542</v>
      </c>
      <c r="AW21" s="12">
        <f t="shared" si="6"/>
        <v>2.2080396636148518</v>
      </c>
      <c r="AX21" s="12">
        <f t="shared" si="6"/>
        <v>2.2522004568871488</v>
      </c>
      <c r="AY21" s="12">
        <f t="shared" si="6"/>
        <v>2.2972444660248916</v>
      </c>
      <c r="AZ21" s="12">
        <f t="shared" si="6"/>
        <v>2.3431893553453893</v>
      </c>
      <c r="BA21" s="12">
        <f t="shared" si="6"/>
        <v>2.3900531424522975</v>
      </c>
      <c r="BB21" s="12">
        <f t="shared" si="6"/>
        <v>2.4378542053013432</v>
      </c>
      <c r="BC21" s="12">
        <f t="shared" si="6"/>
        <v>2.4866112894073704</v>
      </c>
      <c r="BD21" s="12">
        <f t="shared" si="6"/>
        <v>2.5363435151955169</v>
      </c>
      <c r="BE21" s="12">
        <f t="shared" si="6"/>
        <v>2.5870703854994277</v>
      </c>
      <c r="BF21" s="12">
        <f t="shared" si="6"/>
        <v>2.6388117932094164</v>
      </c>
      <c r="BG21" s="12">
        <f t="shared" si="6"/>
        <v>2.6915880290736047</v>
      </c>
      <c r="BH21" s="12">
        <f t="shared" si="6"/>
        <v>2.7454197896550765</v>
      </c>
      <c r="BI21" s="12">
        <f t="shared" si="6"/>
        <v>2.8003281854481785</v>
      </c>
      <c r="BJ21" s="12">
        <f t="shared" si="6"/>
        <v>2.8563347491571416</v>
      </c>
      <c r="BK21" s="12">
        <f t="shared" si="6"/>
        <v>2.9134614441402849</v>
      </c>
      <c r="BL21" s="12">
        <f t="shared" si="6"/>
        <v>2.9717306730230897</v>
      </c>
      <c r="BM21" s="12">
        <f t="shared" si="6"/>
        <v>3.0311652864835517</v>
      </c>
      <c r="BN21" s="12">
        <f t="shared" si="6"/>
        <v>3.0917885922132227</v>
      </c>
      <c r="BO21" s="12">
        <f t="shared" si="6"/>
        <v>3.1536243640574875</v>
      </c>
      <c r="BP21" s="12">
        <f t="shared" si="6"/>
        <v>3.2166968513386367</v>
      </c>
      <c r="BQ21" s="12">
        <f t="shared" si="6"/>
        <v>3.2810307883654102</v>
      </c>
      <c r="BR21" s="12">
        <f t="shared" si="6"/>
        <v>3.346651404132718</v>
      </c>
      <c r="BS21" s="12">
        <f t="shared" si="6"/>
        <v>3.4135844322153726</v>
      </c>
      <c r="BT21" s="12">
        <f t="shared" si="6"/>
        <v>3.4818561208596792</v>
      </c>
      <c r="BU21" s="12">
        <f t="shared" si="6"/>
        <v>3.5514932432768735</v>
      </c>
      <c r="BV21" s="12">
        <f t="shared" si="6"/>
        <v>3.6225231081424112</v>
      </c>
      <c r="BW21" s="12">
        <f t="shared" ref="BW21:CG21" si="7">(1+$B$6)^BW18</f>
        <v>3.6949735703052591</v>
      </c>
      <c r="BX21" s="12">
        <f t="shared" si="7"/>
        <v>3.7688730417113643</v>
      </c>
      <c r="BY21" s="12">
        <f t="shared" si="7"/>
        <v>3.8442505025455915</v>
      </c>
      <c r="BZ21" s="12">
        <f t="shared" si="7"/>
        <v>3.9211355125965035</v>
      </c>
      <c r="CA21" s="12">
        <f t="shared" si="7"/>
        <v>3.9995582228484339</v>
      </c>
      <c r="CB21" s="12">
        <f t="shared" si="7"/>
        <v>4.0795493873054021</v>
      </c>
      <c r="CC21" s="12">
        <f t="shared" si="7"/>
        <v>4.1611403750515104</v>
      </c>
      <c r="CD21" s="12">
        <f t="shared" si="7"/>
        <v>4.2443631825525401</v>
      </c>
      <c r="CE21" s="12">
        <f t="shared" si="7"/>
        <v>4.3292504462035915</v>
      </c>
      <c r="CF21" s="12">
        <f t="shared" si="7"/>
        <v>4.4158354551276622</v>
      </c>
      <c r="CG21" s="12">
        <f t="shared" si="7"/>
        <v>4.5041521642302165</v>
      </c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</row>
    <row r="22" spans="1:115" s="2" customFormat="1"/>
    <row r="23" spans="1:115" s="26" customFormat="1">
      <c r="A23" s="25" t="s">
        <v>93</v>
      </c>
    </row>
    <row r="24" spans="1:115" s="2" customFormat="1">
      <c r="A24" s="4" t="str">
        <f>'High LF - portfolio costs'!A20</f>
        <v>Wind - PC 10, PC 14</v>
      </c>
    </row>
    <row r="25" spans="1:115" s="2" customFormat="1">
      <c r="A25" s="9" t="s">
        <v>94</v>
      </c>
      <c r="P25" s="38">
        <f>'High LF - portfolio costs'!P$14*O$21</f>
        <v>1130.2678332089372</v>
      </c>
      <c r="Q25" s="38">
        <f t="shared" ref="Q25:AN25" si="8">IF(P26&gt;0,P26,0)</f>
        <v>1085.0571198805796</v>
      </c>
      <c r="R25" s="38">
        <f t="shared" si="8"/>
        <v>1039.8464065522221</v>
      </c>
      <c r="S25" s="38">
        <f t="shared" si="8"/>
        <v>994.63569322386456</v>
      </c>
      <c r="T25" s="38">
        <f t="shared" si="8"/>
        <v>949.42497989550702</v>
      </c>
      <c r="U25" s="38">
        <f t="shared" si="8"/>
        <v>904.21426656714948</v>
      </c>
      <c r="V25" s="38">
        <f t="shared" si="8"/>
        <v>859.00355323879194</v>
      </c>
      <c r="W25" s="38">
        <f t="shared" si="8"/>
        <v>813.7928399104344</v>
      </c>
      <c r="X25" s="38">
        <f t="shared" si="8"/>
        <v>768.58212658207685</v>
      </c>
      <c r="Y25" s="38">
        <f t="shared" si="8"/>
        <v>723.37141325371931</v>
      </c>
      <c r="Z25" s="38">
        <f t="shared" si="8"/>
        <v>678.16069992536177</v>
      </c>
      <c r="AA25" s="38">
        <f t="shared" si="8"/>
        <v>632.94998659700423</v>
      </c>
      <c r="AB25" s="38">
        <f t="shared" si="8"/>
        <v>587.73927326864668</v>
      </c>
      <c r="AC25" s="38">
        <f t="shared" si="8"/>
        <v>542.52855994028914</v>
      </c>
      <c r="AD25" s="38">
        <f t="shared" si="8"/>
        <v>497.31784661193166</v>
      </c>
      <c r="AE25" s="38">
        <f t="shared" si="8"/>
        <v>452.10713328357417</v>
      </c>
      <c r="AF25" s="38">
        <f t="shared" si="8"/>
        <v>406.89641995521669</v>
      </c>
      <c r="AG25" s="38">
        <f t="shared" si="8"/>
        <v>361.6857066268592</v>
      </c>
      <c r="AH25" s="38">
        <f t="shared" si="8"/>
        <v>316.47499329850172</v>
      </c>
      <c r="AI25" s="38">
        <f t="shared" si="8"/>
        <v>271.26427997014423</v>
      </c>
      <c r="AJ25" s="38">
        <f t="shared" si="8"/>
        <v>226.05356664178674</v>
      </c>
      <c r="AK25" s="38">
        <f t="shared" si="8"/>
        <v>180.84285331342926</v>
      </c>
      <c r="AL25" s="38">
        <f t="shared" si="8"/>
        <v>135.63213998507177</v>
      </c>
      <c r="AM25" s="38">
        <f t="shared" si="8"/>
        <v>90.421426656714289</v>
      </c>
      <c r="AN25" s="38">
        <f t="shared" si="8"/>
        <v>45.210713328356803</v>
      </c>
      <c r="AO25" s="38">
        <f>'High LF - portfolio costs'!AO$14*AN$21</f>
        <v>0</v>
      </c>
      <c r="AP25" s="38">
        <f t="shared" ref="AP25:BM25" si="9">IF(AO26&gt;0,AO26,0)</f>
        <v>0</v>
      </c>
      <c r="AQ25" s="38">
        <f t="shared" si="9"/>
        <v>0</v>
      </c>
      <c r="AR25" s="38">
        <f t="shared" si="9"/>
        <v>0</v>
      </c>
      <c r="AS25" s="38">
        <f t="shared" si="9"/>
        <v>0</v>
      </c>
      <c r="AT25" s="38">
        <f t="shared" si="9"/>
        <v>0</v>
      </c>
      <c r="AU25" s="38">
        <f t="shared" si="9"/>
        <v>0</v>
      </c>
      <c r="AV25" s="38">
        <f t="shared" si="9"/>
        <v>0</v>
      </c>
      <c r="AW25" s="38">
        <f t="shared" si="9"/>
        <v>0</v>
      </c>
      <c r="AX25" s="38">
        <f t="shared" si="9"/>
        <v>0</v>
      </c>
      <c r="AY25" s="38">
        <f t="shared" si="9"/>
        <v>0</v>
      </c>
      <c r="AZ25" s="38">
        <f t="shared" si="9"/>
        <v>0</v>
      </c>
      <c r="BA25" s="38">
        <f t="shared" si="9"/>
        <v>0</v>
      </c>
      <c r="BB25" s="38">
        <f t="shared" si="9"/>
        <v>0</v>
      </c>
      <c r="BC25" s="38">
        <f t="shared" si="9"/>
        <v>0</v>
      </c>
      <c r="BD25" s="38">
        <f t="shared" si="9"/>
        <v>0</v>
      </c>
      <c r="BE25" s="38">
        <f t="shared" si="9"/>
        <v>0</v>
      </c>
      <c r="BF25" s="38">
        <f t="shared" si="9"/>
        <v>0</v>
      </c>
      <c r="BG25" s="38">
        <f t="shared" si="9"/>
        <v>0</v>
      </c>
      <c r="BH25" s="38">
        <f t="shared" si="9"/>
        <v>0</v>
      </c>
      <c r="BI25" s="38">
        <f t="shared" si="9"/>
        <v>0</v>
      </c>
      <c r="BJ25" s="38">
        <f t="shared" si="9"/>
        <v>0</v>
      </c>
      <c r="BK25" s="38">
        <f t="shared" si="9"/>
        <v>0</v>
      </c>
      <c r="BL25" s="38">
        <f t="shared" si="9"/>
        <v>0</v>
      </c>
      <c r="BM25" s="38">
        <f t="shared" si="9"/>
        <v>0</v>
      </c>
      <c r="BN25" s="38">
        <f>'High LF - portfolio costs'!BN$14*BM$21</f>
        <v>0</v>
      </c>
      <c r="BO25" s="38">
        <f t="shared" ref="BO25:CL25" si="10">IF(BN26&gt;0,BN26,0)</f>
        <v>0</v>
      </c>
      <c r="BP25" s="38">
        <f t="shared" si="10"/>
        <v>0</v>
      </c>
      <c r="BQ25" s="38">
        <f t="shared" si="10"/>
        <v>0</v>
      </c>
      <c r="BR25" s="38">
        <f t="shared" si="10"/>
        <v>0</v>
      </c>
      <c r="BS25" s="38">
        <f t="shared" si="10"/>
        <v>0</v>
      </c>
      <c r="BT25" s="38">
        <f t="shared" si="10"/>
        <v>0</v>
      </c>
      <c r="BU25" s="38">
        <f t="shared" si="10"/>
        <v>0</v>
      </c>
      <c r="BV25" s="38">
        <f t="shared" si="10"/>
        <v>0</v>
      </c>
      <c r="BW25" s="38">
        <f t="shared" si="10"/>
        <v>0</v>
      </c>
      <c r="BX25" s="38">
        <f t="shared" si="10"/>
        <v>0</v>
      </c>
      <c r="BY25" s="38">
        <f t="shared" si="10"/>
        <v>0</v>
      </c>
      <c r="BZ25" s="38">
        <f t="shared" si="10"/>
        <v>0</v>
      </c>
      <c r="CA25" s="38">
        <f t="shared" si="10"/>
        <v>0</v>
      </c>
      <c r="CB25" s="38">
        <f t="shared" si="10"/>
        <v>0</v>
      </c>
      <c r="CC25" s="38">
        <f t="shared" si="10"/>
        <v>0</v>
      </c>
      <c r="CD25" s="38">
        <f t="shared" si="10"/>
        <v>0</v>
      </c>
      <c r="CE25" s="38">
        <f t="shared" si="10"/>
        <v>0</v>
      </c>
      <c r="CF25" s="38">
        <f t="shared" si="10"/>
        <v>0</v>
      </c>
      <c r="CG25" s="38">
        <f t="shared" si="10"/>
        <v>0</v>
      </c>
      <c r="CH25" s="38">
        <f t="shared" si="10"/>
        <v>0</v>
      </c>
      <c r="CI25" s="38">
        <f t="shared" si="10"/>
        <v>0</v>
      </c>
      <c r="CJ25" s="38">
        <f t="shared" si="10"/>
        <v>0</v>
      </c>
      <c r="CK25" s="38">
        <f t="shared" si="10"/>
        <v>0</v>
      </c>
      <c r="CL25" s="38">
        <f t="shared" si="10"/>
        <v>0</v>
      </c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2" customFormat="1" ht="15">
      <c r="A26" s="9" t="s">
        <v>95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8">
        <f t="shared" ref="P26:CA26" si="11">+P25-P27</f>
        <v>1085.0571198805796</v>
      </c>
      <c r="Q26" s="38">
        <f t="shared" si="11"/>
        <v>1039.8464065522221</v>
      </c>
      <c r="R26" s="38">
        <f t="shared" si="11"/>
        <v>994.63569322386456</v>
      </c>
      <c r="S26" s="38">
        <f t="shared" si="11"/>
        <v>949.42497989550702</v>
      </c>
      <c r="T26" s="38">
        <f t="shared" si="11"/>
        <v>904.21426656714948</v>
      </c>
      <c r="U26" s="38">
        <f t="shared" si="11"/>
        <v>859.00355323879194</v>
      </c>
      <c r="V26" s="38">
        <f t="shared" si="11"/>
        <v>813.7928399104344</v>
      </c>
      <c r="W26" s="38">
        <f t="shared" si="11"/>
        <v>768.58212658207685</v>
      </c>
      <c r="X26" s="38">
        <f t="shared" si="11"/>
        <v>723.37141325371931</v>
      </c>
      <c r="Y26" s="38">
        <f t="shared" si="11"/>
        <v>678.16069992536177</v>
      </c>
      <c r="Z26" s="38">
        <f t="shared" si="11"/>
        <v>632.94998659700423</v>
      </c>
      <c r="AA26" s="38">
        <f t="shared" si="11"/>
        <v>587.73927326864668</v>
      </c>
      <c r="AB26" s="38">
        <f t="shared" si="11"/>
        <v>542.52855994028914</v>
      </c>
      <c r="AC26" s="38">
        <f t="shared" si="11"/>
        <v>497.31784661193166</v>
      </c>
      <c r="AD26" s="38">
        <f t="shared" si="11"/>
        <v>452.10713328357417</v>
      </c>
      <c r="AE26" s="38">
        <f t="shared" si="11"/>
        <v>406.89641995521669</v>
      </c>
      <c r="AF26" s="38">
        <f t="shared" si="11"/>
        <v>361.6857066268592</v>
      </c>
      <c r="AG26" s="38">
        <f t="shared" si="11"/>
        <v>316.47499329850172</v>
      </c>
      <c r="AH26" s="38">
        <f t="shared" si="11"/>
        <v>271.26427997014423</v>
      </c>
      <c r="AI26" s="38">
        <f t="shared" si="11"/>
        <v>226.05356664178674</v>
      </c>
      <c r="AJ26" s="38">
        <f t="shared" si="11"/>
        <v>180.84285331342926</v>
      </c>
      <c r="AK26" s="38">
        <f t="shared" si="11"/>
        <v>135.63213998507177</v>
      </c>
      <c r="AL26" s="38">
        <f t="shared" si="11"/>
        <v>90.421426656714289</v>
      </c>
      <c r="AM26" s="38">
        <f t="shared" si="11"/>
        <v>45.210713328356803</v>
      </c>
      <c r="AN26" s="38">
        <f t="shared" si="11"/>
        <v>-6.8212102632969618E-13</v>
      </c>
      <c r="AO26" s="38">
        <f t="shared" si="11"/>
        <v>0</v>
      </c>
      <c r="AP26" s="38">
        <f t="shared" si="11"/>
        <v>0</v>
      </c>
      <c r="AQ26" s="38">
        <f t="shared" si="11"/>
        <v>0</v>
      </c>
      <c r="AR26" s="38">
        <f t="shared" si="11"/>
        <v>0</v>
      </c>
      <c r="AS26" s="38">
        <f t="shared" si="11"/>
        <v>0</v>
      </c>
      <c r="AT26" s="38">
        <f t="shared" si="11"/>
        <v>0</v>
      </c>
      <c r="AU26" s="38">
        <f t="shared" si="11"/>
        <v>0</v>
      </c>
      <c r="AV26" s="38">
        <f t="shared" si="11"/>
        <v>0</v>
      </c>
      <c r="AW26" s="38">
        <f t="shared" si="11"/>
        <v>0</v>
      </c>
      <c r="AX26" s="38">
        <f t="shared" si="11"/>
        <v>0</v>
      </c>
      <c r="AY26" s="38">
        <f t="shared" si="11"/>
        <v>0</v>
      </c>
      <c r="AZ26" s="38">
        <f t="shared" si="11"/>
        <v>0</v>
      </c>
      <c r="BA26" s="38">
        <f t="shared" si="11"/>
        <v>0</v>
      </c>
      <c r="BB26" s="38">
        <f t="shared" si="11"/>
        <v>0</v>
      </c>
      <c r="BC26" s="38">
        <f t="shared" si="11"/>
        <v>0</v>
      </c>
      <c r="BD26" s="38">
        <f t="shared" si="11"/>
        <v>0</v>
      </c>
      <c r="BE26" s="38">
        <f t="shared" si="11"/>
        <v>0</v>
      </c>
      <c r="BF26" s="38">
        <f t="shared" si="11"/>
        <v>0</v>
      </c>
      <c r="BG26" s="38">
        <f t="shared" si="11"/>
        <v>0</v>
      </c>
      <c r="BH26" s="38">
        <f t="shared" si="11"/>
        <v>0</v>
      </c>
      <c r="BI26" s="38">
        <f t="shared" si="11"/>
        <v>0</v>
      </c>
      <c r="BJ26" s="38">
        <f t="shared" si="11"/>
        <v>0</v>
      </c>
      <c r="BK26" s="38">
        <f t="shared" si="11"/>
        <v>0</v>
      </c>
      <c r="BL26" s="38">
        <f t="shared" si="11"/>
        <v>0</v>
      </c>
      <c r="BM26" s="38">
        <f t="shared" si="11"/>
        <v>0</v>
      </c>
      <c r="BN26" s="38">
        <f t="shared" si="11"/>
        <v>0</v>
      </c>
      <c r="BO26" s="38">
        <f t="shared" si="11"/>
        <v>0</v>
      </c>
      <c r="BP26" s="38">
        <f t="shared" si="11"/>
        <v>0</v>
      </c>
      <c r="BQ26" s="38">
        <f t="shared" si="11"/>
        <v>0</v>
      </c>
      <c r="BR26" s="38">
        <f t="shared" si="11"/>
        <v>0</v>
      </c>
      <c r="BS26" s="38">
        <f t="shared" si="11"/>
        <v>0</v>
      </c>
      <c r="BT26" s="38">
        <f t="shared" si="11"/>
        <v>0</v>
      </c>
      <c r="BU26" s="38">
        <f t="shared" si="11"/>
        <v>0</v>
      </c>
      <c r="BV26" s="38">
        <f t="shared" si="11"/>
        <v>0</v>
      </c>
      <c r="BW26" s="38">
        <f t="shared" si="11"/>
        <v>0</v>
      </c>
      <c r="BX26" s="38">
        <f t="shared" si="11"/>
        <v>0</v>
      </c>
      <c r="BY26" s="38">
        <f t="shared" si="11"/>
        <v>0</v>
      </c>
      <c r="BZ26" s="38">
        <f t="shared" si="11"/>
        <v>0</v>
      </c>
      <c r="CA26" s="38">
        <f t="shared" si="11"/>
        <v>0</v>
      </c>
      <c r="CB26" s="38">
        <f t="shared" ref="CB26:CL26" si="12">+CB25-CB27</f>
        <v>0</v>
      </c>
      <c r="CC26" s="38">
        <f t="shared" si="12"/>
        <v>0</v>
      </c>
      <c r="CD26" s="38">
        <f t="shared" si="12"/>
        <v>0</v>
      </c>
      <c r="CE26" s="38">
        <f t="shared" si="12"/>
        <v>0</v>
      </c>
      <c r="CF26" s="38">
        <f t="shared" si="12"/>
        <v>0</v>
      </c>
      <c r="CG26" s="38">
        <f t="shared" si="12"/>
        <v>0</v>
      </c>
      <c r="CH26" s="38">
        <f t="shared" si="12"/>
        <v>0</v>
      </c>
      <c r="CI26" s="38">
        <f t="shared" si="12"/>
        <v>0</v>
      </c>
      <c r="CJ26" s="38">
        <f t="shared" si="12"/>
        <v>0</v>
      </c>
      <c r="CK26" s="38">
        <f t="shared" si="12"/>
        <v>0</v>
      </c>
      <c r="CL26" s="38">
        <f t="shared" si="12"/>
        <v>0</v>
      </c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:115" s="2" customFormat="1" ht="15">
      <c r="A27" s="9" t="s">
        <v>96</v>
      </c>
      <c r="P27" s="16">
        <f>IF(P25&gt;1,P25/$B$7,0)</f>
        <v>45.210713328357485</v>
      </c>
      <c r="Q27" s="16">
        <f>IF(Q25&gt;1,P27,0)</f>
        <v>45.210713328357485</v>
      </c>
      <c r="R27" s="16">
        <f t="shared" ref="R27:AN27" si="13">IF(R25&gt;1,Q27,0)</f>
        <v>45.210713328357485</v>
      </c>
      <c r="S27" s="16">
        <f t="shared" si="13"/>
        <v>45.210713328357485</v>
      </c>
      <c r="T27" s="16">
        <f t="shared" si="13"/>
        <v>45.210713328357485</v>
      </c>
      <c r="U27" s="16">
        <f t="shared" si="13"/>
        <v>45.210713328357485</v>
      </c>
      <c r="V27" s="16">
        <f t="shared" si="13"/>
        <v>45.210713328357485</v>
      </c>
      <c r="W27" s="16">
        <f t="shared" si="13"/>
        <v>45.210713328357485</v>
      </c>
      <c r="X27" s="16">
        <f t="shared" si="13"/>
        <v>45.210713328357485</v>
      </c>
      <c r="Y27" s="16">
        <f t="shared" si="13"/>
        <v>45.210713328357485</v>
      </c>
      <c r="Z27" s="16">
        <f t="shared" si="13"/>
        <v>45.210713328357485</v>
      </c>
      <c r="AA27" s="16">
        <f t="shared" si="13"/>
        <v>45.210713328357485</v>
      </c>
      <c r="AB27" s="16">
        <f t="shared" si="13"/>
        <v>45.210713328357485</v>
      </c>
      <c r="AC27" s="16">
        <f t="shared" si="13"/>
        <v>45.210713328357485</v>
      </c>
      <c r="AD27" s="16">
        <f t="shared" si="13"/>
        <v>45.210713328357485</v>
      </c>
      <c r="AE27" s="16">
        <f t="shared" si="13"/>
        <v>45.210713328357485</v>
      </c>
      <c r="AF27" s="16">
        <f t="shared" si="13"/>
        <v>45.210713328357485</v>
      </c>
      <c r="AG27" s="16">
        <f t="shared" si="13"/>
        <v>45.210713328357485</v>
      </c>
      <c r="AH27" s="16">
        <f t="shared" si="13"/>
        <v>45.210713328357485</v>
      </c>
      <c r="AI27" s="16">
        <f t="shared" si="13"/>
        <v>45.210713328357485</v>
      </c>
      <c r="AJ27" s="16">
        <f t="shared" si="13"/>
        <v>45.210713328357485</v>
      </c>
      <c r="AK27" s="16">
        <f t="shared" si="13"/>
        <v>45.210713328357485</v>
      </c>
      <c r="AL27" s="16">
        <f t="shared" si="13"/>
        <v>45.210713328357485</v>
      </c>
      <c r="AM27" s="16">
        <f t="shared" si="13"/>
        <v>45.210713328357485</v>
      </c>
      <c r="AN27" s="16">
        <f t="shared" si="13"/>
        <v>45.210713328357485</v>
      </c>
      <c r="AO27" s="16">
        <f>IF(AO25&gt;1,AO25/$B$7,0)</f>
        <v>0</v>
      </c>
      <c r="AP27" s="16">
        <f>IF(AP25&gt;1,AO27,0)</f>
        <v>0</v>
      </c>
      <c r="AQ27" s="16">
        <f t="shared" ref="AQ27:BM27" si="14">IF(AQ25&gt;1,AP27,0)</f>
        <v>0</v>
      </c>
      <c r="AR27" s="16">
        <f t="shared" si="14"/>
        <v>0</v>
      </c>
      <c r="AS27" s="16">
        <f t="shared" si="14"/>
        <v>0</v>
      </c>
      <c r="AT27" s="16">
        <f t="shared" si="14"/>
        <v>0</v>
      </c>
      <c r="AU27" s="16">
        <f t="shared" si="14"/>
        <v>0</v>
      </c>
      <c r="AV27" s="16">
        <f t="shared" si="14"/>
        <v>0</v>
      </c>
      <c r="AW27" s="16">
        <f t="shared" si="14"/>
        <v>0</v>
      </c>
      <c r="AX27" s="16">
        <f t="shared" si="14"/>
        <v>0</v>
      </c>
      <c r="AY27" s="16">
        <f t="shared" si="14"/>
        <v>0</v>
      </c>
      <c r="AZ27" s="16">
        <f t="shared" si="14"/>
        <v>0</v>
      </c>
      <c r="BA27" s="16">
        <f t="shared" si="14"/>
        <v>0</v>
      </c>
      <c r="BB27" s="16">
        <f t="shared" si="14"/>
        <v>0</v>
      </c>
      <c r="BC27" s="16">
        <f t="shared" si="14"/>
        <v>0</v>
      </c>
      <c r="BD27" s="16">
        <f t="shared" si="14"/>
        <v>0</v>
      </c>
      <c r="BE27" s="16">
        <f t="shared" si="14"/>
        <v>0</v>
      </c>
      <c r="BF27" s="16">
        <f t="shared" si="14"/>
        <v>0</v>
      </c>
      <c r="BG27" s="16">
        <f t="shared" si="14"/>
        <v>0</v>
      </c>
      <c r="BH27" s="16">
        <f t="shared" si="14"/>
        <v>0</v>
      </c>
      <c r="BI27" s="16">
        <f t="shared" si="14"/>
        <v>0</v>
      </c>
      <c r="BJ27" s="16">
        <f t="shared" si="14"/>
        <v>0</v>
      </c>
      <c r="BK27" s="16">
        <f t="shared" si="14"/>
        <v>0</v>
      </c>
      <c r="BL27" s="16">
        <f t="shared" si="14"/>
        <v>0</v>
      </c>
      <c r="BM27" s="16">
        <f t="shared" si="14"/>
        <v>0</v>
      </c>
      <c r="BN27" s="16">
        <f>IF(BN25&gt;1,BN25/$B$7,0)</f>
        <v>0</v>
      </c>
      <c r="BO27" s="16">
        <f>IF(BO25&gt;1,BN27,0)</f>
        <v>0</v>
      </c>
      <c r="BP27" s="16">
        <f t="shared" ref="BP27:CL27" si="15">IF(BP25&gt;1,BO27,0)</f>
        <v>0</v>
      </c>
      <c r="BQ27" s="16">
        <f t="shared" si="15"/>
        <v>0</v>
      </c>
      <c r="BR27" s="16">
        <f t="shared" si="15"/>
        <v>0</v>
      </c>
      <c r="BS27" s="16">
        <f t="shared" si="15"/>
        <v>0</v>
      </c>
      <c r="BT27" s="16">
        <f t="shared" si="15"/>
        <v>0</v>
      </c>
      <c r="BU27" s="16">
        <f t="shared" si="15"/>
        <v>0</v>
      </c>
      <c r="BV27" s="16">
        <f t="shared" si="15"/>
        <v>0</v>
      </c>
      <c r="BW27" s="16">
        <f t="shared" si="15"/>
        <v>0</v>
      </c>
      <c r="BX27" s="16">
        <f t="shared" si="15"/>
        <v>0</v>
      </c>
      <c r="BY27" s="16">
        <f t="shared" si="15"/>
        <v>0</v>
      </c>
      <c r="BZ27" s="16">
        <f t="shared" si="15"/>
        <v>0</v>
      </c>
      <c r="CA27" s="16">
        <f t="shared" si="15"/>
        <v>0</v>
      </c>
      <c r="CB27" s="16">
        <f t="shared" si="15"/>
        <v>0</v>
      </c>
      <c r="CC27" s="16">
        <f t="shared" si="15"/>
        <v>0</v>
      </c>
      <c r="CD27" s="16">
        <f t="shared" si="15"/>
        <v>0</v>
      </c>
      <c r="CE27" s="16">
        <f t="shared" si="15"/>
        <v>0</v>
      </c>
      <c r="CF27" s="16">
        <f t="shared" si="15"/>
        <v>0</v>
      </c>
      <c r="CG27" s="16">
        <f t="shared" si="15"/>
        <v>0</v>
      </c>
      <c r="CH27" s="16">
        <f t="shared" si="15"/>
        <v>0</v>
      </c>
      <c r="CI27" s="16">
        <f t="shared" si="15"/>
        <v>0</v>
      </c>
      <c r="CJ27" s="16">
        <f t="shared" si="15"/>
        <v>0</v>
      </c>
      <c r="CK27" s="16">
        <f t="shared" si="15"/>
        <v>0</v>
      </c>
      <c r="CL27" s="16">
        <f t="shared" si="15"/>
        <v>0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</row>
    <row r="28" spans="1:115" s="2" customFormat="1" ht="15">
      <c r="A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</row>
    <row r="29" spans="1:115" s="2" customFormat="1">
      <c r="A29" s="4" t="str">
        <f>'High LF - portfolio costs'!A24</f>
        <v>Wind - PC 18, PC 48</v>
      </c>
    </row>
    <row r="30" spans="1:115" s="2" customFormat="1" ht="15">
      <c r="A30" s="9" t="s">
        <v>94</v>
      </c>
      <c r="Q30" s="38">
        <f>'High LF - portfolio costs'!Q$14*P$21</f>
        <v>743.15277406927305</v>
      </c>
      <c r="R30" s="38">
        <f t="shared" ref="R30:CC30" si="16">IF(Q31&gt;0,Q31,0)</f>
        <v>713.42666310650213</v>
      </c>
      <c r="S30" s="38">
        <f t="shared" si="16"/>
        <v>683.70055214373122</v>
      </c>
      <c r="T30" s="38">
        <f t="shared" si="16"/>
        <v>653.9744411809603</v>
      </c>
      <c r="U30" s="38">
        <f t="shared" si="16"/>
        <v>624.24833021818938</v>
      </c>
      <c r="V30" s="38">
        <f t="shared" si="16"/>
        <v>594.52221925541846</v>
      </c>
      <c r="W30" s="38">
        <f t="shared" si="16"/>
        <v>564.79610829264755</v>
      </c>
      <c r="X30" s="38">
        <f t="shared" si="16"/>
        <v>535.06999732987663</v>
      </c>
      <c r="Y30" s="38">
        <f t="shared" si="16"/>
        <v>505.34388636710571</v>
      </c>
      <c r="Z30" s="38">
        <f t="shared" si="16"/>
        <v>475.61777540433479</v>
      </c>
      <c r="AA30" s="38">
        <f t="shared" si="16"/>
        <v>445.89166444156388</v>
      </c>
      <c r="AB30" s="38">
        <f t="shared" si="16"/>
        <v>416.16555347879296</v>
      </c>
      <c r="AC30" s="38">
        <f t="shared" si="16"/>
        <v>386.43944251602204</v>
      </c>
      <c r="AD30" s="38">
        <f t="shared" si="16"/>
        <v>356.71333155325112</v>
      </c>
      <c r="AE30" s="38">
        <f t="shared" si="16"/>
        <v>326.98722059048021</v>
      </c>
      <c r="AF30" s="38">
        <f t="shared" si="16"/>
        <v>297.26110962770929</v>
      </c>
      <c r="AG30" s="38">
        <f t="shared" si="16"/>
        <v>267.53499866493837</v>
      </c>
      <c r="AH30" s="38">
        <f t="shared" si="16"/>
        <v>237.80888770216745</v>
      </c>
      <c r="AI30" s="38">
        <f t="shared" si="16"/>
        <v>208.08277673939654</v>
      </c>
      <c r="AJ30" s="38">
        <f t="shared" si="16"/>
        <v>178.35666577662562</v>
      </c>
      <c r="AK30" s="38">
        <f t="shared" si="16"/>
        <v>148.6305548138547</v>
      </c>
      <c r="AL30" s="38">
        <f t="shared" si="16"/>
        <v>118.90444385108378</v>
      </c>
      <c r="AM30" s="38">
        <f t="shared" si="16"/>
        <v>89.178332888312866</v>
      </c>
      <c r="AN30" s="38">
        <f t="shared" si="16"/>
        <v>59.452221925541949</v>
      </c>
      <c r="AO30" s="38">
        <f t="shared" si="16"/>
        <v>29.726110962771028</v>
      </c>
      <c r="AP30" s="408">
        <f>'High LF - portfolio costs'!AP14*AO21</f>
        <v>693.42897891818291</v>
      </c>
      <c r="AQ30" s="38">
        <f t="shared" si="16"/>
        <v>665.69181976145558</v>
      </c>
      <c r="AR30" s="38">
        <f t="shared" si="16"/>
        <v>637.95466060472825</v>
      </c>
      <c r="AS30" s="38">
        <f t="shared" si="16"/>
        <v>610.21750144800092</v>
      </c>
      <c r="AT30" s="38">
        <f t="shared" si="16"/>
        <v>582.48034229127359</v>
      </c>
      <c r="AU30" s="38">
        <f t="shared" si="16"/>
        <v>554.74318313454626</v>
      </c>
      <c r="AV30" s="38">
        <f t="shared" si="16"/>
        <v>527.00602397781893</v>
      </c>
      <c r="AW30" s="38">
        <f t="shared" si="16"/>
        <v>499.2688648210916</v>
      </c>
      <c r="AX30" s="38">
        <f t="shared" si="16"/>
        <v>471.53170566436427</v>
      </c>
      <c r="AY30" s="38">
        <f t="shared" si="16"/>
        <v>443.79454650763694</v>
      </c>
      <c r="AZ30" s="38">
        <f t="shared" si="16"/>
        <v>416.05738735090961</v>
      </c>
      <c r="BA30" s="38">
        <f t="shared" si="16"/>
        <v>388.32022819418228</v>
      </c>
      <c r="BB30" s="38">
        <f t="shared" si="16"/>
        <v>360.58306903745495</v>
      </c>
      <c r="BC30" s="38">
        <f t="shared" si="16"/>
        <v>332.84590988072762</v>
      </c>
      <c r="BD30" s="38">
        <f t="shared" si="16"/>
        <v>305.10875072400029</v>
      </c>
      <c r="BE30" s="38">
        <f t="shared" si="16"/>
        <v>277.37159156727296</v>
      </c>
      <c r="BF30" s="38">
        <f t="shared" si="16"/>
        <v>249.63443241054563</v>
      </c>
      <c r="BG30" s="38">
        <f t="shared" si="16"/>
        <v>221.8972732538183</v>
      </c>
      <c r="BH30" s="38">
        <f t="shared" si="16"/>
        <v>194.16011409709097</v>
      </c>
      <c r="BI30" s="38">
        <f t="shared" si="16"/>
        <v>166.42295494036364</v>
      </c>
      <c r="BJ30" s="38">
        <f t="shared" si="16"/>
        <v>138.68579578363631</v>
      </c>
      <c r="BK30" s="38">
        <f t="shared" si="16"/>
        <v>110.94863662690899</v>
      </c>
      <c r="BL30" s="38">
        <f t="shared" si="16"/>
        <v>83.211477470181677</v>
      </c>
      <c r="BM30" s="38">
        <f t="shared" si="16"/>
        <v>55.474318313454361</v>
      </c>
      <c r="BN30" s="38">
        <f t="shared" si="16"/>
        <v>27.737159156727046</v>
      </c>
      <c r="BO30" s="38">
        <f>'High LF - portfolio costs'!BO14*BN21</f>
        <v>1840.6769252443746</v>
      </c>
      <c r="BP30" s="38">
        <f t="shared" si="16"/>
        <v>1767.0498482345997</v>
      </c>
      <c r="BQ30" s="38">
        <f t="shared" si="16"/>
        <v>1693.4227712248248</v>
      </c>
      <c r="BR30" s="38">
        <f t="shared" si="16"/>
        <v>1619.7956942150499</v>
      </c>
      <c r="BS30" s="38">
        <f t="shared" si="16"/>
        <v>1546.168617205275</v>
      </c>
      <c r="BT30" s="38">
        <f t="shared" si="16"/>
        <v>1472.5415401955001</v>
      </c>
      <c r="BU30" s="38">
        <f t="shared" si="16"/>
        <v>1398.9144631857253</v>
      </c>
      <c r="BV30" s="38">
        <f t="shared" si="16"/>
        <v>1325.2873861759504</v>
      </c>
      <c r="BW30" s="38">
        <f t="shared" si="16"/>
        <v>1251.6603091661755</v>
      </c>
      <c r="BX30" s="38">
        <f t="shared" si="16"/>
        <v>1178.0332321564006</v>
      </c>
      <c r="BY30" s="38">
        <f t="shared" si="16"/>
        <v>1104.4061551466257</v>
      </c>
      <c r="BZ30" s="38">
        <f t="shared" si="16"/>
        <v>1030.7790781368508</v>
      </c>
      <c r="CA30" s="38">
        <f t="shared" si="16"/>
        <v>957.15200112707578</v>
      </c>
      <c r="CB30" s="38">
        <f t="shared" si="16"/>
        <v>883.52492411730077</v>
      </c>
      <c r="CC30" s="38">
        <f t="shared" si="16"/>
        <v>809.89784710752576</v>
      </c>
      <c r="CD30" s="38">
        <f t="shared" ref="CD30:CG30" si="17">IF(CC31&gt;0,CC31,0)</f>
        <v>736.27077009775076</v>
      </c>
      <c r="CE30" s="38">
        <f t="shared" si="17"/>
        <v>662.64369308797575</v>
      </c>
      <c r="CF30" s="38">
        <f t="shared" si="17"/>
        <v>589.01661607820074</v>
      </c>
      <c r="CG30" s="38">
        <f t="shared" si="17"/>
        <v>515.38953906842573</v>
      </c>
      <c r="CH30" s="133"/>
      <c r="CI30" s="133"/>
      <c r="CJ30" s="133"/>
      <c r="CK30" s="133"/>
      <c r="CL30" s="133"/>
      <c r="CM30" s="133"/>
      <c r="CN30" s="133"/>
      <c r="CO30" s="133"/>
      <c r="CP30" s="133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1:115" s="2" customFormat="1" ht="15">
      <c r="A31" s="9" t="s">
        <v>95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Q31" s="38">
        <f t="shared" ref="Q31:CB31" si="18">+Q30-Q32</f>
        <v>713.42666310650213</v>
      </c>
      <c r="R31" s="38">
        <f t="shared" si="18"/>
        <v>683.70055214373122</v>
      </c>
      <c r="S31" s="38">
        <f t="shared" si="18"/>
        <v>653.9744411809603</v>
      </c>
      <c r="T31" s="38">
        <f t="shared" si="18"/>
        <v>624.24833021818938</v>
      </c>
      <c r="U31" s="38">
        <f t="shared" si="18"/>
        <v>594.52221925541846</v>
      </c>
      <c r="V31" s="38">
        <f t="shared" si="18"/>
        <v>564.79610829264755</v>
      </c>
      <c r="W31" s="38">
        <f t="shared" si="18"/>
        <v>535.06999732987663</v>
      </c>
      <c r="X31" s="38">
        <f t="shared" si="18"/>
        <v>505.34388636710571</v>
      </c>
      <c r="Y31" s="38">
        <f t="shared" si="18"/>
        <v>475.61777540433479</v>
      </c>
      <c r="Z31" s="38">
        <f t="shared" si="18"/>
        <v>445.89166444156388</v>
      </c>
      <c r="AA31" s="38">
        <f t="shared" si="18"/>
        <v>416.16555347879296</v>
      </c>
      <c r="AB31" s="38">
        <f t="shared" si="18"/>
        <v>386.43944251602204</v>
      </c>
      <c r="AC31" s="38">
        <f t="shared" si="18"/>
        <v>356.71333155325112</v>
      </c>
      <c r="AD31" s="38">
        <f t="shared" si="18"/>
        <v>326.98722059048021</v>
      </c>
      <c r="AE31" s="38">
        <f t="shared" si="18"/>
        <v>297.26110962770929</v>
      </c>
      <c r="AF31" s="38">
        <f t="shared" si="18"/>
        <v>267.53499866493837</v>
      </c>
      <c r="AG31" s="38">
        <f t="shared" si="18"/>
        <v>237.80888770216745</v>
      </c>
      <c r="AH31" s="38">
        <f t="shared" si="18"/>
        <v>208.08277673939654</v>
      </c>
      <c r="AI31" s="38">
        <f t="shared" si="18"/>
        <v>178.35666577662562</v>
      </c>
      <c r="AJ31" s="38">
        <f t="shared" si="18"/>
        <v>148.6305548138547</v>
      </c>
      <c r="AK31" s="38">
        <f t="shared" si="18"/>
        <v>118.90444385108378</v>
      </c>
      <c r="AL31" s="38">
        <f t="shared" si="18"/>
        <v>89.178332888312866</v>
      </c>
      <c r="AM31" s="38">
        <f t="shared" si="18"/>
        <v>59.452221925541949</v>
      </c>
      <c r="AN31" s="38">
        <f t="shared" si="18"/>
        <v>29.726110962771028</v>
      </c>
      <c r="AO31" s="38">
        <f t="shared" si="18"/>
        <v>1.0658141036401503E-13</v>
      </c>
      <c r="AP31" s="38">
        <f t="shared" si="18"/>
        <v>665.69181976145558</v>
      </c>
      <c r="AQ31" s="38">
        <f t="shared" si="18"/>
        <v>637.95466060472825</v>
      </c>
      <c r="AR31" s="38">
        <f t="shared" si="18"/>
        <v>610.21750144800092</v>
      </c>
      <c r="AS31" s="38">
        <f t="shared" si="18"/>
        <v>582.48034229127359</v>
      </c>
      <c r="AT31" s="38">
        <f t="shared" si="18"/>
        <v>554.74318313454626</v>
      </c>
      <c r="AU31" s="38">
        <f t="shared" si="18"/>
        <v>527.00602397781893</v>
      </c>
      <c r="AV31" s="38">
        <f t="shared" si="18"/>
        <v>499.2688648210916</v>
      </c>
      <c r="AW31" s="38">
        <f t="shared" si="18"/>
        <v>471.53170566436427</v>
      </c>
      <c r="AX31" s="38">
        <f t="shared" si="18"/>
        <v>443.79454650763694</v>
      </c>
      <c r="AY31" s="38">
        <f t="shared" si="18"/>
        <v>416.05738735090961</v>
      </c>
      <c r="AZ31" s="38">
        <f t="shared" si="18"/>
        <v>388.32022819418228</v>
      </c>
      <c r="BA31" s="38">
        <f t="shared" si="18"/>
        <v>360.58306903745495</v>
      </c>
      <c r="BB31" s="38">
        <f t="shared" si="18"/>
        <v>332.84590988072762</v>
      </c>
      <c r="BC31" s="38">
        <f t="shared" si="18"/>
        <v>305.10875072400029</v>
      </c>
      <c r="BD31" s="38">
        <f t="shared" si="18"/>
        <v>277.37159156727296</v>
      </c>
      <c r="BE31" s="38">
        <f t="shared" si="18"/>
        <v>249.63443241054563</v>
      </c>
      <c r="BF31" s="38">
        <f t="shared" si="18"/>
        <v>221.8972732538183</v>
      </c>
      <c r="BG31" s="38">
        <f t="shared" si="18"/>
        <v>194.16011409709097</v>
      </c>
      <c r="BH31" s="38">
        <f t="shared" si="18"/>
        <v>166.42295494036364</v>
      </c>
      <c r="BI31" s="38">
        <f t="shared" si="18"/>
        <v>138.68579578363631</v>
      </c>
      <c r="BJ31" s="38">
        <f t="shared" si="18"/>
        <v>110.94863662690899</v>
      </c>
      <c r="BK31" s="38">
        <f t="shared" si="18"/>
        <v>83.211477470181677</v>
      </c>
      <c r="BL31" s="38">
        <f t="shared" si="18"/>
        <v>55.474318313454361</v>
      </c>
      <c r="BM31" s="38">
        <f t="shared" si="18"/>
        <v>27.737159156727046</v>
      </c>
      <c r="BN31" s="38">
        <f t="shared" si="18"/>
        <v>-2.7000623958883807E-13</v>
      </c>
      <c r="BO31" s="38">
        <f t="shared" si="18"/>
        <v>1767.0498482345997</v>
      </c>
      <c r="BP31" s="38">
        <f t="shared" si="18"/>
        <v>1693.4227712248248</v>
      </c>
      <c r="BQ31" s="38">
        <f t="shared" si="18"/>
        <v>1619.7956942150499</v>
      </c>
      <c r="BR31" s="38">
        <f t="shared" si="18"/>
        <v>1546.168617205275</v>
      </c>
      <c r="BS31" s="38">
        <f t="shared" si="18"/>
        <v>1472.5415401955001</v>
      </c>
      <c r="BT31" s="38">
        <f t="shared" si="18"/>
        <v>1398.9144631857253</v>
      </c>
      <c r="BU31" s="38">
        <f t="shared" si="18"/>
        <v>1325.2873861759504</v>
      </c>
      <c r="BV31" s="38">
        <f t="shared" si="18"/>
        <v>1251.6603091661755</v>
      </c>
      <c r="BW31" s="38">
        <f t="shared" si="18"/>
        <v>1178.0332321564006</v>
      </c>
      <c r="BX31" s="38">
        <f t="shared" si="18"/>
        <v>1104.4061551466257</v>
      </c>
      <c r="BY31" s="38">
        <f t="shared" si="18"/>
        <v>1030.7790781368508</v>
      </c>
      <c r="BZ31" s="38">
        <f t="shared" si="18"/>
        <v>957.15200112707578</v>
      </c>
      <c r="CA31" s="38">
        <f t="shared" si="18"/>
        <v>883.52492411730077</v>
      </c>
      <c r="CB31" s="38">
        <f t="shared" si="18"/>
        <v>809.89784710752576</v>
      </c>
      <c r="CC31" s="38">
        <f t="shared" ref="CC31:CG31" si="19">+CC30-CC32</f>
        <v>736.27077009775076</v>
      </c>
      <c r="CD31" s="38">
        <f t="shared" si="19"/>
        <v>662.64369308797575</v>
      </c>
      <c r="CE31" s="38">
        <f t="shared" si="19"/>
        <v>589.01661607820074</v>
      </c>
      <c r="CF31" s="38">
        <f t="shared" si="19"/>
        <v>515.38953906842573</v>
      </c>
      <c r="CG31" s="38">
        <f t="shared" si="19"/>
        <v>441.76246205865073</v>
      </c>
      <c r="CH31" s="133"/>
      <c r="CI31" s="133"/>
      <c r="CJ31" s="133"/>
      <c r="CK31" s="133"/>
      <c r="CL31" s="133"/>
      <c r="CM31" s="133"/>
      <c r="CN31" s="133"/>
      <c r="CO31" s="133"/>
      <c r="CP31" s="133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1:115" s="2" customFormat="1" ht="15">
      <c r="A32" s="9" t="s">
        <v>96</v>
      </c>
      <c r="Q32" s="16">
        <f>IF(Q30&gt;1,Q30/$B$7,0)</f>
        <v>29.726110962770921</v>
      </c>
      <c r="R32" s="16">
        <f>IF(R30&gt;1,Q32,0)</f>
        <v>29.726110962770921</v>
      </c>
      <c r="S32" s="16">
        <f t="shared" ref="S32:CD32" si="20">IF(S30&gt;1,R32,0)</f>
        <v>29.726110962770921</v>
      </c>
      <c r="T32" s="16">
        <f t="shared" si="20"/>
        <v>29.726110962770921</v>
      </c>
      <c r="U32" s="16">
        <f t="shared" si="20"/>
        <v>29.726110962770921</v>
      </c>
      <c r="V32" s="16">
        <f t="shared" si="20"/>
        <v>29.726110962770921</v>
      </c>
      <c r="W32" s="16">
        <f t="shared" si="20"/>
        <v>29.726110962770921</v>
      </c>
      <c r="X32" s="16">
        <f t="shared" si="20"/>
        <v>29.726110962770921</v>
      </c>
      <c r="Y32" s="16">
        <f t="shared" si="20"/>
        <v>29.726110962770921</v>
      </c>
      <c r="Z32" s="16">
        <f t="shared" si="20"/>
        <v>29.726110962770921</v>
      </c>
      <c r="AA32" s="16">
        <f t="shared" si="20"/>
        <v>29.726110962770921</v>
      </c>
      <c r="AB32" s="16">
        <f t="shared" si="20"/>
        <v>29.726110962770921</v>
      </c>
      <c r="AC32" s="16">
        <f t="shared" si="20"/>
        <v>29.726110962770921</v>
      </c>
      <c r="AD32" s="16">
        <f t="shared" si="20"/>
        <v>29.726110962770921</v>
      </c>
      <c r="AE32" s="16">
        <f t="shared" si="20"/>
        <v>29.726110962770921</v>
      </c>
      <c r="AF32" s="16">
        <f t="shared" si="20"/>
        <v>29.726110962770921</v>
      </c>
      <c r="AG32" s="16">
        <f t="shared" si="20"/>
        <v>29.726110962770921</v>
      </c>
      <c r="AH32" s="16">
        <f t="shared" si="20"/>
        <v>29.726110962770921</v>
      </c>
      <c r="AI32" s="16">
        <f t="shared" si="20"/>
        <v>29.726110962770921</v>
      </c>
      <c r="AJ32" s="16">
        <f t="shared" si="20"/>
        <v>29.726110962770921</v>
      </c>
      <c r="AK32" s="16">
        <f t="shared" si="20"/>
        <v>29.726110962770921</v>
      </c>
      <c r="AL32" s="16">
        <f t="shared" si="20"/>
        <v>29.726110962770921</v>
      </c>
      <c r="AM32" s="16">
        <f t="shared" si="20"/>
        <v>29.726110962770921</v>
      </c>
      <c r="AN32" s="16">
        <f t="shared" si="20"/>
        <v>29.726110962770921</v>
      </c>
      <c r="AO32" s="16">
        <f t="shared" si="20"/>
        <v>29.726110962770921</v>
      </c>
      <c r="AP32" s="16">
        <f>IF(AP30&gt;1,AP30/$B$7,0)</f>
        <v>27.737159156727316</v>
      </c>
      <c r="AQ32" s="16">
        <f t="shared" si="20"/>
        <v>27.737159156727316</v>
      </c>
      <c r="AR32" s="16">
        <f t="shared" si="20"/>
        <v>27.737159156727316</v>
      </c>
      <c r="AS32" s="16">
        <f t="shared" si="20"/>
        <v>27.737159156727316</v>
      </c>
      <c r="AT32" s="16">
        <f t="shared" si="20"/>
        <v>27.737159156727316</v>
      </c>
      <c r="AU32" s="16">
        <f t="shared" si="20"/>
        <v>27.737159156727316</v>
      </c>
      <c r="AV32" s="16">
        <f t="shared" si="20"/>
        <v>27.737159156727316</v>
      </c>
      <c r="AW32" s="16">
        <f t="shared" si="20"/>
        <v>27.737159156727316</v>
      </c>
      <c r="AX32" s="16">
        <f t="shared" si="20"/>
        <v>27.737159156727316</v>
      </c>
      <c r="AY32" s="16">
        <f t="shared" si="20"/>
        <v>27.737159156727316</v>
      </c>
      <c r="AZ32" s="16">
        <f t="shared" si="20"/>
        <v>27.737159156727316</v>
      </c>
      <c r="BA32" s="16">
        <f t="shared" si="20"/>
        <v>27.737159156727316</v>
      </c>
      <c r="BB32" s="16">
        <f t="shared" si="20"/>
        <v>27.737159156727316</v>
      </c>
      <c r="BC32" s="16">
        <f t="shared" si="20"/>
        <v>27.737159156727316</v>
      </c>
      <c r="BD32" s="16">
        <f t="shared" si="20"/>
        <v>27.737159156727316</v>
      </c>
      <c r="BE32" s="16">
        <f t="shared" si="20"/>
        <v>27.737159156727316</v>
      </c>
      <c r="BF32" s="16">
        <f t="shared" si="20"/>
        <v>27.737159156727316</v>
      </c>
      <c r="BG32" s="16">
        <f t="shared" si="20"/>
        <v>27.737159156727316</v>
      </c>
      <c r="BH32" s="16">
        <f t="shared" si="20"/>
        <v>27.737159156727316</v>
      </c>
      <c r="BI32" s="16">
        <f t="shared" si="20"/>
        <v>27.737159156727316</v>
      </c>
      <c r="BJ32" s="16">
        <f t="shared" si="20"/>
        <v>27.737159156727316</v>
      </c>
      <c r="BK32" s="16">
        <f t="shared" si="20"/>
        <v>27.737159156727316</v>
      </c>
      <c r="BL32" s="16">
        <f t="shared" si="20"/>
        <v>27.737159156727316</v>
      </c>
      <c r="BM32" s="16">
        <f t="shared" si="20"/>
        <v>27.737159156727316</v>
      </c>
      <c r="BN32" s="16">
        <f t="shared" si="20"/>
        <v>27.737159156727316</v>
      </c>
      <c r="BO32" s="16">
        <f>IF(BO30&gt;1,BO30/$B$7,0)</f>
        <v>73.627077009774979</v>
      </c>
      <c r="BP32" s="16">
        <f t="shared" si="20"/>
        <v>73.627077009774979</v>
      </c>
      <c r="BQ32" s="16">
        <f t="shared" si="20"/>
        <v>73.627077009774979</v>
      </c>
      <c r="BR32" s="16">
        <f t="shared" si="20"/>
        <v>73.627077009774979</v>
      </c>
      <c r="BS32" s="16">
        <f t="shared" si="20"/>
        <v>73.627077009774979</v>
      </c>
      <c r="BT32" s="16">
        <f t="shared" si="20"/>
        <v>73.627077009774979</v>
      </c>
      <c r="BU32" s="16">
        <f t="shared" si="20"/>
        <v>73.627077009774979</v>
      </c>
      <c r="BV32" s="16">
        <f t="shared" si="20"/>
        <v>73.627077009774979</v>
      </c>
      <c r="BW32" s="16">
        <f t="shared" si="20"/>
        <v>73.627077009774979</v>
      </c>
      <c r="BX32" s="16">
        <f t="shared" si="20"/>
        <v>73.627077009774979</v>
      </c>
      <c r="BY32" s="16">
        <f t="shared" si="20"/>
        <v>73.627077009774979</v>
      </c>
      <c r="BZ32" s="16">
        <f t="shared" si="20"/>
        <v>73.627077009774979</v>
      </c>
      <c r="CA32" s="16">
        <f t="shared" si="20"/>
        <v>73.627077009774979</v>
      </c>
      <c r="CB32" s="16">
        <f t="shared" si="20"/>
        <v>73.627077009774979</v>
      </c>
      <c r="CC32" s="16">
        <f t="shared" si="20"/>
        <v>73.627077009774979</v>
      </c>
      <c r="CD32" s="16">
        <f t="shared" si="20"/>
        <v>73.627077009774979</v>
      </c>
      <c r="CE32" s="16">
        <f t="shared" ref="CE32:CG32" si="21">IF(CE30&gt;1,CD32,0)</f>
        <v>73.627077009774979</v>
      </c>
      <c r="CF32" s="16">
        <f t="shared" si="21"/>
        <v>73.627077009774979</v>
      </c>
      <c r="CG32" s="16">
        <f t="shared" si="21"/>
        <v>73.627077009774979</v>
      </c>
      <c r="CH32" s="133"/>
      <c r="CI32" s="133"/>
      <c r="CJ32" s="133"/>
      <c r="CK32" s="133"/>
      <c r="CL32" s="133"/>
      <c r="CM32" s="133"/>
      <c r="CN32" s="133"/>
      <c r="CO32" s="133"/>
      <c r="CP32" s="133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1:115" s="2" customFormat="1" ht="15">
      <c r="A33" s="4" t="s">
        <v>320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</row>
    <row r="34" spans="1:115" s="2" customFormat="1">
      <c r="A34" s="9" t="s">
        <v>94</v>
      </c>
      <c r="P34" s="38">
        <f>'High LF - portfolio costs'!P$12*O$21</f>
        <v>585.97696576911926</v>
      </c>
      <c r="Q34" s="38">
        <f t="shared" ref="Q34:CB34" si="22">IF(P35&gt;0,P35,0)</f>
        <v>562.53788713835445</v>
      </c>
      <c r="R34" s="38">
        <f t="shared" si="22"/>
        <v>539.09880850758964</v>
      </c>
      <c r="S34" s="38">
        <f t="shared" si="22"/>
        <v>515.65972987682483</v>
      </c>
      <c r="T34" s="38">
        <f t="shared" si="22"/>
        <v>492.22065124606007</v>
      </c>
      <c r="U34" s="38">
        <f t="shared" si="22"/>
        <v>468.78157261529532</v>
      </c>
      <c r="V34" s="38">
        <f t="shared" si="22"/>
        <v>445.34249398453056</v>
      </c>
      <c r="W34" s="38">
        <f t="shared" si="22"/>
        <v>421.90341535376581</v>
      </c>
      <c r="X34" s="38">
        <f t="shared" si="22"/>
        <v>398.46433672300105</v>
      </c>
      <c r="Y34" s="38">
        <f t="shared" si="22"/>
        <v>375.0252580922363</v>
      </c>
      <c r="Z34" s="38">
        <f t="shared" si="22"/>
        <v>351.58617946147154</v>
      </c>
      <c r="AA34" s="38">
        <f t="shared" si="22"/>
        <v>328.14710083070679</v>
      </c>
      <c r="AB34" s="38">
        <f t="shared" si="22"/>
        <v>304.70802219994204</v>
      </c>
      <c r="AC34" s="38">
        <f t="shared" si="22"/>
        <v>281.26894356917728</v>
      </c>
      <c r="AD34" s="38">
        <f t="shared" si="22"/>
        <v>257.82986493841253</v>
      </c>
      <c r="AE34" s="38">
        <f t="shared" si="22"/>
        <v>234.39078630764777</v>
      </c>
      <c r="AF34" s="38">
        <f t="shared" si="22"/>
        <v>210.95170767688302</v>
      </c>
      <c r="AG34" s="38">
        <f t="shared" si="22"/>
        <v>187.51262904611826</v>
      </c>
      <c r="AH34" s="38">
        <f t="shared" si="22"/>
        <v>164.07355041535351</v>
      </c>
      <c r="AI34" s="38">
        <f t="shared" si="22"/>
        <v>140.63447178458875</v>
      </c>
      <c r="AJ34" s="38">
        <f t="shared" si="22"/>
        <v>117.19539315382399</v>
      </c>
      <c r="AK34" s="38">
        <f t="shared" si="22"/>
        <v>93.756314523059217</v>
      </c>
      <c r="AL34" s="38">
        <f t="shared" si="22"/>
        <v>70.317235892294448</v>
      </c>
      <c r="AM34" s="38">
        <f t="shared" si="22"/>
        <v>46.87815726152968</v>
      </c>
      <c r="AN34" s="38">
        <f t="shared" si="22"/>
        <v>23.439078630764911</v>
      </c>
      <c r="AO34" s="408">
        <f>'High LF - portfolio costs'!AO12*AN21</f>
        <v>629.81227306111975</v>
      </c>
      <c r="AP34" s="38">
        <f t="shared" si="22"/>
        <v>604.61978213867496</v>
      </c>
      <c r="AQ34" s="38">
        <f t="shared" si="22"/>
        <v>579.42729121623017</v>
      </c>
      <c r="AR34" s="38">
        <f t="shared" si="22"/>
        <v>554.23480029378538</v>
      </c>
      <c r="AS34" s="38">
        <f t="shared" si="22"/>
        <v>529.04230937134059</v>
      </c>
      <c r="AT34" s="38">
        <f t="shared" si="22"/>
        <v>503.8498184488958</v>
      </c>
      <c r="AU34" s="38">
        <f t="shared" si="22"/>
        <v>478.65732752645101</v>
      </c>
      <c r="AV34" s="38">
        <f t="shared" si="22"/>
        <v>453.46483660400622</v>
      </c>
      <c r="AW34" s="38">
        <f t="shared" si="22"/>
        <v>428.27234568156143</v>
      </c>
      <c r="AX34" s="38">
        <f t="shared" si="22"/>
        <v>403.07985475911664</v>
      </c>
      <c r="AY34" s="38">
        <f t="shared" si="22"/>
        <v>377.88736383667185</v>
      </c>
      <c r="AZ34" s="38">
        <f t="shared" si="22"/>
        <v>352.69487291422706</v>
      </c>
      <c r="BA34" s="38">
        <f t="shared" si="22"/>
        <v>327.50238199178227</v>
      </c>
      <c r="BB34" s="38">
        <f t="shared" si="22"/>
        <v>302.30989106933748</v>
      </c>
      <c r="BC34" s="38">
        <f t="shared" si="22"/>
        <v>277.11740014689269</v>
      </c>
      <c r="BD34" s="38">
        <f t="shared" si="22"/>
        <v>251.9249092244479</v>
      </c>
      <c r="BE34" s="38">
        <f t="shared" si="22"/>
        <v>226.73241830200311</v>
      </c>
      <c r="BF34" s="38">
        <f t="shared" si="22"/>
        <v>201.53992737955832</v>
      </c>
      <c r="BG34" s="38">
        <f t="shared" si="22"/>
        <v>176.34743645711353</v>
      </c>
      <c r="BH34" s="38">
        <f t="shared" si="22"/>
        <v>151.15494553466874</v>
      </c>
      <c r="BI34" s="38">
        <f t="shared" si="22"/>
        <v>125.96245461222395</v>
      </c>
      <c r="BJ34" s="38">
        <f t="shared" si="22"/>
        <v>100.76996368977916</v>
      </c>
      <c r="BK34" s="38">
        <f t="shared" si="22"/>
        <v>75.57747276733437</v>
      </c>
      <c r="BL34" s="38">
        <f t="shared" si="22"/>
        <v>50.38498184488958</v>
      </c>
      <c r="BM34" s="38">
        <f t="shared" si="22"/>
        <v>25.19249092244479</v>
      </c>
      <c r="BN34" s="408">
        <f>'High LF - portfolio costs'!BN12*BM21</f>
        <v>1476.1054151021863</v>
      </c>
      <c r="BO34" s="38">
        <f t="shared" si="22"/>
        <v>1417.0611984980987</v>
      </c>
      <c r="BP34" s="38">
        <f t="shared" si="22"/>
        <v>1358.0169818940112</v>
      </c>
      <c r="BQ34" s="38">
        <f t="shared" si="22"/>
        <v>1298.9727652899237</v>
      </c>
      <c r="BR34" s="38">
        <f t="shared" si="22"/>
        <v>1239.9285486858362</v>
      </c>
      <c r="BS34" s="38">
        <f t="shared" si="22"/>
        <v>1180.8843320817487</v>
      </c>
      <c r="BT34" s="38">
        <f t="shared" si="22"/>
        <v>1121.8401154776611</v>
      </c>
      <c r="BU34" s="38">
        <f t="shared" si="22"/>
        <v>1062.7958988735736</v>
      </c>
      <c r="BV34" s="38">
        <f t="shared" si="22"/>
        <v>1003.7516822694862</v>
      </c>
      <c r="BW34" s="38">
        <f t="shared" si="22"/>
        <v>944.70746566539879</v>
      </c>
      <c r="BX34" s="38">
        <f t="shared" si="22"/>
        <v>885.66324906131138</v>
      </c>
      <c r="BY34" s="38">
        <f t="shared" si="22"/>
        <v>826.61903245722397</v>
      </c>
      <c r="BZ34" s="38">
        <f t="shared" si="22"/>
        <v>767.57481585313656</v>
      </c>
      <c r="CA34" s="38">
        <f t="shared" si="22"/>
        <v>708.53059924904915</v>
      </c>
      <c r="CB34" s="38">
        <f t="shared" si="22"/>
        <v>649.48638264496174</v>
      </c>
      <c r="CC34" s="38">
        <f t="shared" ref="CC34:CG34" si="23">IF(CB35&gt;0,CB35,0)</f>
        <v>590.44216604087433</v>
      </c>
      <c r="CD34" s="38">
        <f t="shared" si="23"/>
        <v>531.39794943678692</v>
      </c>
      <c r="CE34" s="38">
        <f t="shared" si="23"/>
        <v>472.35373283269945</v>
      </c>
      <c r="CF34" s="38">
        <f t="shared" si="23"/>
        <v>413.30951622861198</v>
      </c>
      <c r="CG34" s="38">
        <f t="shared" si="23"/>
        <v>354.26529962452452</v>
      </c>
    </row>
    <row r="35" spans="1:115" s="2" customFormat="1">
      <c r="A35" s="9" t="s">
        <v>95</v>
      </c>
      <c r="P35" s="38">
        <f t="shared" ref="P35:CA35" si="24">+P34-P36</f>
        <v>562.53788713835445</v>
      </c>
      <c r="Q35" s="38">
        <f t="shared" si="24"/>
        <v>539.09880850758964</v>
      </c>
      <c r="R35" s="38">
        <f t="shared" si="24"/>
        <v>515.65972987682483</v>
      </c>
      <c r="S35" s="38">
        <f t="shared" si="24"/>
        <v>492.22065124606007</v>
      </c>
      <c r="T35" s="38">
        <f t="shared" si="24"/>
        <v>468.78157261529532</v>
      </c>
      <c r="U35" s="38">
        <f t="shared" si="24"/>
        <v>445.34249398453056</v>
      </c>
      <c r="V35" s="38">
        <f t="shared" si="24"/>
        <v>421.90341535376581</v>
      </c>
      <c r="W35" s="38">
        <f t="shared" si="24"/>
        <v>398.46433672300105</v>
      </c>
      <c r="X35" s="38">
        <f t="shared" si="24"/>
        <v>375.0252580922363</v>
      </c>
      <c r="Y35" s="38">
        <f t="shared" si="24"/>
        <v>351.58617946147154</v>
      </c>
      <c r="Z35" s="38">
        <f t="shared" si="24"/>
        <v>328.14710083070679</v>
      </c>
      <c r="AA35" s="38">
        <f t="shared" si="24"/>
        <v>304.70802219994204</v>
      </c>
      <c r="AB35" s="38">
        <f t="shared" si="24"/>
        <v>281.26894356917728</v>
      </c>
      <c r="AC35" s="38">
        <f t="shared" si="24"/>
        <v>257.82986493841253</v>
      </c>
      <c r="AD35" s="38">
        <f t="shared" si="24"/>
        <v>234.39078630764777</v>
      </c>
      <c r="AE35" s="38">
        <f t="shared" si="24"/>
        <v>210.95170767688302</v>
      </c>
      <c r="AF35" s="38">
        <f t="shared" si="24"/>
        <v>187.51262904611826</v>
      </c>
      <c r="AG35" s="38">
        <f t="shared" si="24"/>
        <v>164.07355041535351</v>
      </c>
      <c r="AH35" s="38">
        <f t="shared" si="24"/>
        <v>140.63447178458875</v>
      </c>
      <c r="AI35" s="38">
        <f t="shared" si="24"/>
        <v>117.19539315382399</v>
      </c>
      <c r="AJ35" s="38">
        <f t="shared" si="24"/>
        <v>93.756314523059217</v>
      </c>
      <c r="AK35" s="38">
        <f t="shared" si="24"/>
        <v>70.317235892294448</v>
      </c>
      <c r="AL35" s="38">
        <f t="shared" si="24"/>
        <v>46.87815726152968</v>
      </c>
      <c r="AM35" s="38">
        <f t="shared" si="24"/>
        <v>23.439078630764911</v>
      </c>
      <c r="AN35" s="38">
        <f t="shared" si="24"/>
        <v>1.4210854715202004E-13</v>
      </c>
      <c r="AO35" s="38">
        <f t="shared" si="24"/>
        <v>604.61978213867496</v>
      </c>
      <c r="AP35" s="38">
        <f t="shared" si="24"/>
        <v>579.42729121623017</v>
      </c>
      <c r="AQ35" s="38">
        <f t="shared" si="24"/>
        <v>554.23480029378538</v>
      </c>
      <c r="AR35" s="38">
        <f t="shared" si="24"/>
        <v>529.04230937134059</v>
      </c>
      <c r="AS35" s="38">
        <f t="shared" si="24"/>
        <v>503.8498184488958</v>
      </c>
      <c r="AT35" s="38">
        <f t="shared" si="24"/>
        <v>478.65732752645101</v>
      </c>
      <c r="AU35" s="38">
        <f t="shared" si="24"/>
        <v>453.46483660400622</v>
      </c>
      <c r="AV35" s="38">
        <f t="shared" si="24"/>
        <v>428.27234568156143</v>
      </c>
      <c r="AW35" s="38">
        <f t="shared" si="24"/>
        <v>403.07985475911664</v>
      </c>
      <c r="AX35" s="38">
        <f t="shared" si="24"/>
        <v>377.88736383667185</v>
      </c>
      <c r="AY35" s="38">
        <f t="shared" si="24"/>
        <v>352.69487291422706</v>
      </c>
      <c r="AZ35" s="38">
        <f t="shared" si="24"/>
        <v>327.50238199178227</v>
      </c>
      <c r="BA35" s="38">
        <f t="shared" si="24"/>
        <v>302.30989106933748</v>
      </c>
      <c r="BB35" s="38">
        <f t="shared" si="24"/>
        <v>277.11740014689269</v>
      </c>
      <c r="BC35" s="38">
        <f t="shared" si="24"/>
        <v>251.9249092244479</v>
      </c>
      <c r="BD35" s="38">
        <f t="shared" si="24"/>
        <v>226.73241830200311</v>
      </c>
      <c r="BE35" s="38">
        <f t="shared" si="24"/>
        <v>201.53992737955832</v>
      </c>
      <c r="BF35" s="38">
        <f t="shared" si="24"/>
        <v>176.34743645711353</v>
      </c>
      <c r="BG35" s="38">
        <f t="shared" si="24"/>
        <v>151.15494553466874</v>
      </c>
      <c r="BH35" s="38">
        <f t="shared" si="24"/>
        <v>125.96245461222395</v>
      </c>
      <c r="BI35" s="38">
        <f t="shared" si="24"/>
        <v>100.76996368977916</v>
      </c>
      <c r="BJ35" s="38">
        <f t="shared" si="24"/>
        <v>75.57747276733437</v>
      </c>
      <c r="BK35" s="38">
        <f t="shared" si="24"/>
        <v>50.38498184488958</v>
      </c>
      <c r="BL35" s="38">
        <f t="shared" si="24"/>
        <v>25.19249092244479</v>
      </c>
      <c r="BM35" s="38">
        <f t="shared" si="24"/>
        <v>0</v>
      </c>
      <c r="BN35" s="38">
        <f t="shared" si="24"/>
        <v>1417.0611984980987</v>
      </c>
      <c r="BO35" s="38">
        <f t="shared" si="24"/>
        <v>1358.0169818940112</v>
      </c>
      <c r="BP35" s="38">
        <f t="shared" si="24"/>
        <v>1298.9727652899237</v>
      </c>
      <c r="BQ35" s="38">
        <f t="shared" si="24"/>
        <v>1239.9285486858362</v>
      </c>
      <c r="BR35" s="38">
        <f t="shared" si="24"/>
        <v>1180.8843320817487</v>
      </c>
      <c r="BS35" s="38">
        <f t="shared" si="24"/>
        <v>1121.8401154776611</v>
      </c>
      <c r="BT35" s="38">
        <f t="shared" si="24"/>
        <v>1062.7958988735736</v>
      </c>
      <c r="BU35" s="38">
        <f t="shared" si="24"/>
        <v>1003.7516822694862</v>
      </c>
      <c r="BV35" s="38">
        <f t="shared" si="24"/>
        <v>944.70746566539879</v>
      </c>
      <c r="BW35" s="38">
        <f t="shared" si="24"/>
        <v>885.66324906131138</v>
      </c>
      <c r="BX35" s="38">
        <f t="shared" si="24"/>
        <v>826.61903245722397</v>
      </c>
      <c r="BY35" s="38">
        <f t="shared" si="24"/>
        <v>767.57481585313656</v>
      </c>
      <c r="BZ35" s="38">
        <f t="shared" si="24"/>
        <v>708.53059924904915</v>
      </c>
      <c r="CA35" s="38">
        <f t="shared" si="24"/>
        <v>649.48638264496174</v>
      </c>
      <c r="CB35" s="38">
        <f t="shared" ref="CB35:CG35" si="25">+CB34-CB36</f>
        <v>590.44216604087433</v>
      </c>
      <c r="CC35" s="38">
        <f t="shared" si="25"/>
        <v>531.39794943678692</v>
      </c>
      <c r="CD35" s="38">
        <f t="shared" si="25"/>
        <v>472.35373283269945</v>
      </c>
      <c r="CE35" s="38">
        <f t="shared" si="25"/>
        <v>413.30951622861198</v>
      </c>
      <c r="CF35" s="38">
        <f t="shared" si="25"/>
        <v>354.26529962452452</v>
      </c>
      <c r="CG35" s="38">
        <f t="shared" si="25"/>
        <v>295.22108302043705</v>
      </c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1:115" s="2" customFormat="1" ht="15">
      <c r="A36" s="9" t="s">
        <v>96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f>IF(P34&gt;1,P34/$B$9,0)</f>
        <v>23.439078630764769</v>
      </c>
      <c r="Q36" s="16">
        <f>IF(Q34&gt;1,P36,0)</f>
        <v>23.439078630764769</v>
      </c>
      <c r="R36" s="16">
        <f t="shared" ref="R36:CC36" si="26">IF(R34&gt;1,Q36,0)</f>
        <v>23.439078630764769</v>
      </c>
      <c r="S36" s="16">
        <f t="shared" si="26"/>
        <v>23.439078630764769</v>
      </c>
      <c r="T36" s="16">
        <f t="shared" si="26"/>
        <v>23.439078630764769</v>
      </c>
      <c r="U36" s="16">
        <f t="shared" si="26"/>
        <v>23.439078630764769</v>
      </c>
      <c r="V36" s="16">
        <f t="shared" si="26"/>
        <v>23.439078630764769</v>
      </c>
      <c r="W36" s="16">
        <f t="shared" si="26"/>
        <v>23.439078630764769</v>
      </c>
      <c r="X36" s="16">
        <f t="shared" si="26"/>
        <v>23.439078630764769</v>
      </c>
      <c r="Y36" s="16">
        <f t="shared" si="26"/>
        <v>23.439078630764769</v>
      </c>
      <c r="Z36" s="16">
        <f t="shared" si="26"/>
        <v>23.439078630764769</v>
      </c>
      <c r="AA36" s="16">
        <f t="shared" si="26"/>
        <v>23.439078630764769</v>
      </c>
      <c r="AB36" s="16">
        <f t="shared" si="26"/>
        <v>23.439078630764769</v>
      </c>
      <c r="AC36" s="16">
        <f t="shared" si="26"/>
        <v>23.439078630764769</v>
      </c>
      <c r="AD36" s="16">
        <f t="shared" si="26"/>
        <v>23.439078630764769</v>
      </c>
      <c r="AE36" s="16">
        <f t="shared" si="26"/>
        <v>23.439078630764769</v>
      </c>
      <c r="AF36" s="16">
        <f t="shared" si="26"/>
        <v>23.439078630764769</v>
      </c>
      <c r="AG36" s="16">
        <f t="shared" si="26"/>
        <v>23.439078630764769</v>
      </c>
      <c r="AH36" s="16">
        <f t="shared" si="26"/>
        <v>23.439078630764769</v>
      </c>
      <c r="AI36" s="16">
        <f t="shared" si="26"/>
        <v>23.439078630764769</v>
      </c>
      <c r="AJ36" s="16">
        <f t="shared" si="26"/>
        <v>23.439078630764769</v>
      </c>
      <c r="AK36" s="16">
        <f t="shared" si="26"/>
        <v>23.439078630764769</v>
      </c>
      <c r="AL36" s="16">
        <f t="shared" si="26"/>
        <v>23.439078630764769</v>
      </c>
      <c r="AM36" s="16">
        <f t="shared" si="26"/>
        <v>23.439078630764769</v>
      </c>
      <c r="AN36" s="16">
        <f t="shared" si="26"/>
        <v>23.439078630764769</v>
      </c>
      <c r="AO36" s="16">
        <f>IF(AO34&gt;1,AO34/$B$9,0)</f>
        <v>25.19249092244479</v>
      </c>
      <c r="AP36" s="16">
        <f t="shared" si="26"/>
        <v>25.19249092244479</v>
      </c>
      <c r="AQ36" s="16">
        <f t="shared" si="26"/>
        <v>25.19249092244479</v>
      </c>
      <c r="AR36" s="16">
        <f t="shared" si="26"/>
        <v>25.19249092244479</v>
      </c>
      <c r="AS36" s="16">
        <f t="shared" si="26"/>
        <v>25.19249092244479</v>
      </c>
      <c r="AT36" s="16">
        <f t="shared" si="26"/>
        <v>25.19249092244479</v>
      </c>
      <c r="AU36" s="16">
        <f t="shared" si="26"/>
        <v>25.19249092244479</v>
      </c>
      <c r="AV36" s="16">
        <f t="shared" si="26"/>
        <v>25.19249092244479</v>
      </c>
      <c r="AW36" s="16">
        <f t="shared" si="26"/>
        <v>25.19249092244479</v>
      </c>
      <c r="AX36" s="16">
        <f t="shared" si="26"/>
        <v>25.19249092244479</v>
      </c>
      <c r="AY36" s="16">
        <f t="shared" si="26"/>
        <v>25.19249092244479</v>
      </c>
      <c r="AZ36" s="16">
        <f t="shared" si="26"/>
        <v>25.19249092244479</v>
      </c>
      <c r="BA36" s="16">
        <f t="shared" si="26"/>
        <v>25.19249092244479</v>
      </c>
      <c r="BB36" s="16">
        <f t="shared" si="26"/>
        <v>25.19249092244479</v>
      </c>
      <c r="BC36" s="16">
        <f t="shared" si="26"/>
        <v>25.19249092244479</v>
      </c>
      <c r="BD36" s="16">
        <f t="shared" si="26"/>
        <v>25.19249092244479</v>
      </c>
      <c r="BE36" s="16">
        <f t="shared" si="26"/>
        <v>25.19249092244479</v>
      </c>
      <c r="BF36" s="16">
        <f t="shared" si="26"/>
        <v>25.19249092244479</v>
      </c>
      <c r="BG36" s="16">
        <f t="shared" si="26"/>
        <v>25.19249092244479</v>
      </c>
      <c r="BH36" s="16">
        <f t="shared" si="26"/>
        <v>25.19249092244479</v>
      </c>
      <c r="BI36" s="16">
        <f t="shared" si="26"/>
        <v>25.19249092244479</v>
      </c>
      <c r="BJ36" s="16">
        <f t="shared" si="26"/>
        <v>25.19249092244479</v>
      </c>
      <c r="BK36" s="16">
        <f t="shared" si="26"/>
        <v>25.19249092244479</v>
      </c>
      <c r="BL36" s="16">
        <f t="shared" si="26"/>
        <v>25.19249092244479</v>
      </c>
      <c r="BM36" s="16">
        <f t="shared" si="26"/>
        <v>25.19249092244479</v>
      </c>
      <c r="BN36" s="16">
        <f>IF(BN34&gt;1,BN34/$B$9,0)</f>
        <v>59.044216604087453</v>
      </c>
      <c r="BO36" s="16">
        <f t="shared" si="26"/>
        <v>59.044216604087453</v>
      </c>
      <c r="BP36" s="16">
        <f t="shared" si="26"/>
        <v>59.044216604087453</v>
      </c>
      <c r="BQ36" s="16">
        <f t="shared" si="26"/>
        <v>59.044216604087453</v>
      </c>
      <c r="BR36" s="16">
        <f t="shared" si="26"/>
        <v>59.044216604087453</v>
      </c>
      <c r="BS36" s="16">
        <f t="shared" si="26"/>
        <v>59.044216604087453</v>
      </c>
      <c r="BT36" s="16">
        <f t="shared" si="26"/>
        <v>59.044216604087453</v>
      </c>
      <c r="BU36" s="16">
        <f t="shared" si="26"/>
        <v>59.044216604087453</v>
      </c>
      <c r="BV36" s="16">
        <f t="shared" si="26"/>
        <v>59.044216604087453</v>
      </c>
      <c r="BW36" s="16">
        <f t="shared" si="26"/>
        <v>59.044216604087453</v>
      </c>
      <c r="BX36" s="16">
        <f t="shared" si="26"/>
        <v>59.044216604087453</v>
      </c>
      <c r="BY36" s="16">
        <f t="shared" si="26"/>
        <v>59.044216604087453</v>
      </c>
      <c r="BZ36" s="16">
        <f t="shared" si="26"/>
        <v>59.044216604087453</v>
      </c>
      <c r="CA36" s="16">
        <f t="shared" si="26"/>
        <v>59.044216604087453</v>
      </c>
      <c r="CB36" s="16">
        <f t="shared" si="26"/>
        <v>59.044216604087453</v>
      </c>
      <c r="CC36" s="16">
        <f t="shared" si="26"/>
        <v>59.044216604087453</v>
      </c>
      <c r="CD36" s="16">
        <f t="shared" ref="CD36:CG36" si="27">IF(CD34&gt;1,CC36,0)</f>
        <v>59.044216604087453</v>
      </c>
      <c r="CE36" s="16">
        <f t="shared" si="27"/>
        <v>59.044216604087453</v>
      </c>
      <c r="CF36" s="16">
        <f t="shared" si="27"/>
        <v>59.044216604087453</v>
      </c>
      <c r="CG36" s="16">
        <f t="shared" si="27"/>
        <v>59.044216604087453</v>
      </c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1:115" s="2" customFormat="1" ht="15">
      <c r="A37" s="9"/>
      <c r="P37" s="16"/>
      <c r="Q37" s="16"/>
      <c r="R37" s="16"/>
      <c r="S37" s="16"/>
      <c r="T37" s="16"/>
      <c r="U37" s="133"/>
      <c r="V37" s="133"/>
      <c r="W37" s="133"/>
      <c r="X37" s="133"/>
      <c r="Y37" s="133"/>
      <c r="Z37" s="133"/>
      <c r="AA37" s="133"/>
      <c r="AB37" s="133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33"/>
      <c r="BB37" s="133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33"/>
      <c r="CA37" s="133"/>
      <c r="CB37" s="133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</row>
    <row r="38" spans="1:115">
      <c r="A38" s="64" t="s">
        <v>97</v>
      </c>
      <c r="J38" s="43"/>
      <c r="K38" s="43">
        <f t="shared" ref="K38:AP38" si="28">SUM(K27,K32,K36)</f>
        <v>0</v>
      </c>
      <c r="L38" s="43">
        <f t="shared" si="28"/>
        <v>0</v>
      </c>
      <c r="M38" s="43">
        <f t="shared" si="28"/>
        <v>0</v>
      </c>
      <c r="N38" s="43">
        <f t="shared" si="28"/>
        <v>0</v>
      </c>
      <c r="O38" s="43">
        <f t="shared" si="28"/>
        <v>0</v>
      </c>
      <c r="P38" s="43">
        <f t="shared" si="28"/>
        <v>68.649791959122254</v>
      </c>
      <c r="Q38" s="43">
        <f t="shared" si="28"/>
        <v>98.375902921893172</v>
      </c>
      <c r="R38" s="43">
        <f t="shared" si="28"/>
        <v>98.375902921893172</v>
      </c>
      <c r="S38" s="43">
        <f t="shared" si="28"/>
        <v>98.375902921893172</v>
      </c>
      <c r="T38" s="43">
        <f t="shared" si="28"/>
        <v>98.375902921893172</v>
      </c>
      <c r="U38" s="43">
        <f t="shared" si="28"/>
        <v>98.375902921893172</v>
      </c>
      <c r="V38" s="43">
        <f t="shared" si="28"/>
        <v>98.375902921893172</v>
      </c>
      <c r="W38" s="43">
        <f t="shared" si="28"/>
        <v>98.375902921893172</v>
      </c>
      <c r="X38" s="43">
        <f t="shared" si="28"/>
        <v>98.375902921893172</v>
      </c>
      <c r="Y38" s="43">
        <f t="shared" si="28"/>
        <v>98.375902921893172</v>
      </c>
      <c r="Z38" s="43">
        <f t="shared" si="28"/>
        <v>98.375902921893172</v>
      </c>
      <c r="AA38" s="43">
        <f t="shared" si="28"/>
        <v>98.375902921893172</v>
      </c>
      <c r="AB38" s="43">
        <f t="shared" si="28"/>
        <v>98.375902921893172</v>
      </c>
      <c r="AC38" s="43">
        <f t="shared" si="28"/>
        <v>98.375902921893172</v>
      </c>
      <c r="AD38" s="43">
        <f t="shared" si="28"/>
        <v>98.375902921893172</v>
      </c>
      <c r="AE38" s="43">
        <f t="shared" si="28"/>
        <v>98.375902921893172</v>
      </c>
      <c r="AF38" s="43">
        <f t="shared" si="28"/>
        <v>98.375902921893172</v>
      </c>
      <c r="AG38" s="43">
        <f t="shared" si="28"/>
        <v>98.375902921893172</v>
      </c>
      <c r="AH38" s="43">
        <f t="shared" si="28"/>
        <v>98.375902921893172</v>
      </c>
      <c r="AI38" s="43">
        <f t="shared" si="28"/>
        <v>98.375902921893172</v>
      </c>
      <c r="AJ38" s="43">
        <f t="shared" si="28"/>
        <v>98.375902921893172</v>
      </c>
      <c r="AK38" s="43">
        <f t="shared" si="28"/>
        <v>98.375902921893172</v>
      </c>
      <c r="AL38" s="43">
        <f t="shared" si="28"/>
        <v>98.375902921893172</v>
      </c>
      <c r="AM38" s="43">
        <f t="shared" si="28"/>
        <v>98.375902921893172</v>
      </c>
      <c r="AN38" s="43">
        <f t="shared" si="28"/>
        <v>98.375902921893172</v>
      </c>
      <c r="AO38" s="43">
        <f t="shared" si="28"/>
        <v>54.918601885215708</v>
      </c>
      <c r="AP38" s="43">
        <f t="shared" si="28"/>
        <v>52.929650079172106</v>
      </c>
      <c r="AQ38" s="43">
        <f t="shared" ref="AQ38:BV38" si="29">SUM(AQ27,AQ32,AQ36)</f>
        <v>52.929650079172106</v>
      </c>
      <c r="AR38" s="43">
        <f t="shared" si="29"/>
        <v>52.929650079172106</v>
      </c>
      <c r="AS38" s="43">
        <f t="shared" si="29"/>
        <v>52.929650079172106</v>
      </c>
      <c r="AT38" s="43">
        <f t="shared" si="29"/>
        <v>52.929650079172106</v>
      </c>
      <c r="AU38" s="43">
        <f t="shared" si="29"/>
        <v>52.929650079172106</v>
      </c>
      <c r="AV38" s="43">
        <f t="shared" si="29"/>
        <v>52.929650079172106</v>
      </c>
      <c r="AW38" s="43">
        <f t="shared" si="29"/>
        <v>52.929650079172106</v>
      </c>
      <c r="AX38" s="43">
        <f t="shared" si="29"/>
        <v>52.929650079172106</v>
      </c>
      <c r="AY38" s="43">
        <f t="shared" si="29"/>
        <v>52.929650079172106</v>
      </c>
      <c r="AZ38" s="43">
        <f t="shared" si="29"/>
        <v>52.929650079172106</v>
      </c>
      <c r="BA38" s="43">
        <f t="shared" si="29"/>
        <v>52.929650079172106</v>
      </c>
      <c r="BB38" s="43">
        <f t="shared" si="29"/>
        <v>52.929650079172106</v>
      </c>
      <c r="BC38" s="43">
        <f t="shared" si="29"/>
        <v>52.929650079172106</v>
      </c>
      <c r="BD38" s="43">
        <f t="shared" si="29"/>
        <v>52.929650079172106</v>
      </c>
      <c r="BE38" s="43">
        <f t="shared" si="29"/>
        <v>52.929650079172106</v>
      </c>
      <c r="BF38" s="43">
        <f t="shared" si="29"/>
        <v>52.929650079172106</v>
      </c>
      <c r="BG38" s="43">
        <f t="shared" si="29"/>
        <v>52.929650079172106</v>
      </c>
      <c r="BH38" s="43">
        <f t="shared" si="29"/>
        <v>52.929650079172106</v>
      </c>
      <c r="BI38" s="43">
        <f t="shared" si="29"/>
        <v>52.929650079172106</v>
      </c>
      <c r="BJ38" s="43">
        <f t="shared" si="29"/>
        <v>52.929650079172106</v>
      </c>
      <c r="BK38" s="43">
        <f t="shared" si="29"/>
        <v>52.929650079172106</v>
      </c>
      <c r="BL38" s="43">
        <f t="shared" si="29"/>
        <v>52.929650079172106</v>
      </c>
      <c r="BM38" s="43">
        <f t="shared" si="29"/>
        <v>52.929650079172106</v>
      </c>
      <c r="BN38" s="43">
        <f t="shared" si="29"/>
        <v>86.781375760814768</v>
      </c>
      <c r="BO38" s="43">
        <f t="shared" si="29"/>
        <v>132.67129361386242</v>
      </c>
      <c r="BP38" s="43">
        <f t="shared" si="29"/>
        <v>132.67129361386242</v>
      </c>
      <c r="BQ38" s="43">
        <f t="shared" si="29"/>
        <v>132.67129361386242</v>
      </c>
      <c r="BR38" s="43">
        <f t="shared" si="29"/>
        <v>132.67129361386242</v>
      </c>
      <c r="BS38" s="43">
        <f t="shared" si="29"/>
        <v>132.67129361386242</v>
      </c>
      <c r="BT38" s="43">
        <f t="shared" si="29"/>
        <v>132.67129361386242</v>
      </c>
      <c r="BU38" s="43">
        <f t="shared" si="29"/>
        <v>132.67129361386242</v>
      </c>
      <c r="BV38" s="43">
        <f t="shared" si="29"/>
        <v>132.67129361386242</v>
      </c>
      <c r="BW38" s="43">
        <f t="shared" ref="BW38:CG38" si="30">SUM(BW27,BW32,BW36)</f>
        <v>132.67129361386242</v>
      </c>
      <c r="BX38" s="43">
        <f t="shared" si="30"/>
        <v>132.67129361386242</v>
      </c>
      <c r="BY38" s="43">
        <f t="shared" si="30"/>
        <v>132.67129361386242</v>
      </c>
      <c r="BZ38" s="43">
        <f t="shared" si="30"/>
        <v>132.67129361386242</v>
      </c>
      <c r="CA38" s="43">
        <f t="shared" si="30"/>
        <v>132.67129361386242</v>
      </c>
      <c r="CB38" s="43">
        <f t="shared" si="30"/>
        <v>132.67129361386242</v>
      </c>
      <c r="CC38" s="43">
        <f t="shared" si="30"/>
        <v>132.67129361386242</v>
      </c>
      <c r="CD38" s="43">
        <f t="shared" si="30"/>
        <v>132.67129361386242</v>
      </c>
      <c r="CE38" s="43">
        <f t="shared" si="30"/>
        <v>132.67129361386242</v>
      </c>
      <c r="CF38" s="43">
        <f t="shared" si="30"/>
        <v>132.67129361386242</v>
      </c>
      <c r="CG38" s="43">
        <f t="shared" si="30"/>
        <v>132.67129361386242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>
      <c r="A39" s="53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>
      <c r="A40" s="53" t="s">
        <v>98</v>
      </c>
      <c r="J40" s="38"/>
      <c r="K40" s="38">
        <f t="shared" ref="K40:AP40" si="31">(SUM(K25,K30,K34)+SUM(K26,K31,K35))/2</f>
        <v>0</v>
      </c>
      <c r="L40" s="38">
        <f t="shared" si="31"/>
        <v>0</v>
      </c>
      <c r="M40" s="38">
        <f t="shared" si="31"/>
        <v>0</v>
      </c>
      <c r="N40" s="38">
        <f t="shared" si="31"/>
        <v>0</v>
      </c>
      <c r="O40" s="38">
        <f t="shared" si="31"/>
        <v>0</v>
      </c>
      <c r="P40" s="38">
        <f t="shared" si="31"/>
        <v>1681.9199029984952</v>
      </c>
      <c r="Q40" s="38">
        <f t="shared" si="31"/>
        <v>2341.5598296272606</v>
      </c>
      <c r="R40" s="38">
        <f t="shared" si="31"/>
        <v>2243.1839267053674</v>
      </c>
      <c r="S40" s="38">
        <f t="shared" si="31"/>
        <v>2144.8080237834738</v>
      </c>
      <c r="T40" s="38">
        <f t="shared" si="31"/>
        <v>2046.4321208615809</v>
      </c>
      <c r="U40" s="38">
        <f t="shared" si="31"/>
        <v>1948.0562179396875</v>
      </c>
      <c r="V40" s="38">
        <f t="shared" si="31"/>
        <v>1849.6803150177943</v>
      </c>
      <c r="W40" s="38">
        <f t="shared" si="31"/>
        <v>1751.3044120959012</v>
      </c>
      <c r="X40" s="38">
        <f t="shared" si="31"/>
        <v>1652.928509174008</v>
      </c>
      <c r="Y40" s="38">
        <f t="shared" si="31"/>
        <v>1554.5526062521149</v>
      </c>
      <c r="Z40" s="38">
        <f t="shared" si="31"/>
        <v>1456.1767033302215</v>
      </c>
      <c r="AA40" s="38">
        <f t="shared" si="31"/>
        <v>1357.8008004083283</v>
      </c>
      <c r="AB40" s="38">
        <f t="shared" si="31"/>
        <v>1259.4248974864352</v>
      </c>
      <c r="AC40" s="38">
        <f t="shared" si="31"/>
        <v>1161.048994564542</v>
      </c>
      <c r="AD40" s="38">
        <f t="shared" si="31"/>
        <v>1062.6730916426488</v>
      </c>
      <c r="AE40" s="38">
        <f t="shared" si="31"/>
        <v>964.29718872075546</v>
      </c>
      <c r="AF40" s="38">
        <f t="shared" si="31"/>
        <v>865.9212857988623</v>
      </c>
      <c r="AG40" s="38">
        <f t="shared" si="31"/>
        <v>767.54538287696937</v>
      </c>
      <c r="AH40" s="38">
        <f t="shared" si="31"/>
        <v>669.16947995507621</v>
      </c>
      <c r="AI40" s="38">
        <f t="shared" si="31"/>
        <v>570.79357703318294</v>
      </c>
      <c r="AJ40" s="38">
        <f t="shared" si="31"/>
        <v>472.41767411128978</v>
      </c>
      <c r="AK40" s="38">
        <f t="shared" si="31"/>
        <v>374.04177118939663</v>
      </c>
      <c r="AL40" s="38">
        <f t="shared" si="31"/>
        <v>275.66586826750341</v>
      </c>
      <c r="AM40" s="38">
        <f t="shared" si="31"/>
        <v>177.28996534561026</v>
      </c>
      <c r="AN40" s="38">
        <f t="shared" si="31"/>
        <v>78.914062423717084</v>
      </c>
      <c r="AO40" s="38">
        <f t="shared" si="31"/>
        <v>632.07908308128299</v>
      </c>
      <c r="AP40" s="38">
        <f t="shared" si="31"/>
        <v>1271.5839360172718</v>
      </c>
      <c r="AQ40" s="38">
        <f t="shared" ref="AQ40:BV40" si="32">(SUM(AQ25,AQ30,AQ34)+SUM(AQ26,AQ31,AQ35))/2</f>
        <v>1218.6542859380997</v>
      </c>
      <c r="AR40" s="38">
        <f t="shared" si="32"/>
        <v>1165.7246358589275</v>
      </c>
      <c r="AS40" s="38">
        <f t="shared" si="32"/>
        <v>1112.7949857797555</v>
      </c>
      <c r="AT40" s="38">
        <f t="shared" si="32"/>
        <v>1059.8653357005833</v>
      </c>
      <c r="AU40" s="38">
        <f t="shared" si="32"/>
        <v>1006.9356856214113</v>
      </c>
      <c r="AV40" s="38">
        <f t="shared" si="32"/>
        <v>954.00603554223903</v>
      </c>
      <c r="AW40" s="38">
        <f t="shared" si="32"/>
        <v>901.07638546306703</v>
      </c>
      <c r="AX40" s="38">
        <f t="shared" si="32"/>
        <v>848.14673538389479</v>
      </c>
      <c r="AY40" s="38">
        <f t="shared" si="32"/>
        <v>795.21708530472279</v>
      </c>
      <c r="AZ40" s="38">
        <f t="shared" si="32"/>
        <v>742.28743522555055</v>
      </c>
      <c r="BA40" s="38">
        <f t="shared" si="32"/>
        <v>689.35778514637855</v>
      </c>
      <c r="BB40" s="38">
        <f t="shared" si="32"/>
        <v>636.42813506720631</v>
      </c>
      <c r="BC40" s="38">
        <f t="shared" si="32"/>
        <v>583.49848498803431</v>
      </c>
      <c r="BD40" s="38">
        <f t="shared" si="32"/>
        <v>530.56883490886207</v>
      </c>
      <c r="BE40" s="38">
        <f t="shared" si="32"/>
        <v>477.63918482969001</v>
      </c>
      <c r="BF40" s="38">
        <f t="shared" si="32"/>
        <v>424.70953475051789</v>
      </c>
      <c r="BG40" s="38">
        <f t="shared" si="32"/>
        <v>371.77988467134577</v>
      </c>
      <c r="BH40" s="38">
        <f t="shared" si="32"/>
        <v>318.85023459217365</v>
      </c>
      <c r="BI40" s="38">
        <f t="shared" si="32"/>
        <v>265.92058451300153</v>
      </c>
      <c r="BJ40" s="38">
        <f t="shared" si="32"/>
        <v>212.99093443382941</v>
      </c>
      <c r="BK40" s="38">
        <f t="shared" si="32"/>
        <v>160.06128435465729</v>
      </c>
      <c r="BL40" s="38">
        <f t="shared" si="32"/>
        <v>107.1316342754852</v>
      </c>
      <c r="BM40" s="38">
        <f t="shared" si="32"/>
        <v>54.201984196313099</v>
      </c>
      <c r="BN40" s="38">
        <f t="shared" si="32"/>
        <v>1460.4518863785061</v>
      </c>
      <c r="BO40" s="38">
        <f t="shared" si="32"/>
        <v>3191.4024769355419</v>
      </c>
      <c r="BP40" s="38">
        <f t="shared" si="32"/>
        <v>3058.73118332168</v>
      </c>
      <c r="BQ40" s="38">
        <f t="shared" si="32"/>
        <v>2926.0598897078171</v>
      </c>
      <c r="BR40" s="38">
        <f t="shared" si="32"/>
        <v>2793.3885960939551</v>
      </c>
      <c r="BS40" s="38">
        <f t="shared" si="32"/>
        <v>2660.7173024800923</v>
      </c>
      <c r="BT40" s="38">
        <f t="shared" si="32"/>
        <v>2528.0460088662303</v>
      </c>
      <c r="BU40" s="38">
        <f t="shared" si="32"/>
        <v>2395.3747152523674</v>
      </c>
      <c r="BV40" s="38">
        <f t="shared" si="32"/>
        <v>2262.7034216385055</v>
      </c>
      <c r="BW40" s="38">
        <f t="shared" ref="BW40:CG40" si="33">(SUM(BW25,BW30,BW34)+SUM(BW26,BW31,BW35))/2</f>
        <v>2130.032128024643</v>
      </c>
      <c r="BX40" s="38">
        <f t="shared" si="33"/>
        <v>1997.3608344107809</v>
      </c>
      <c r="BY40" s="38">
        <f t="shared" si="33"/>
        <v>1864.6895407969184</v>
      </c>
      <c r="BZ40" s="38">
        <f t="shared" si="33"/>
        <v>1732.018247183056</v>
      </c>
      <c r="CA40" s="38">
        <f t="shared" si="33"/>
        <v>1599.3469535691936</v>
      </c>
      <c r="CB40" s="38">
        <f t="shared" si="33"/>
        <v>1466.6756599553312</v>
      </c>
      <c r="CC40" s="38">
        <f t="shared" si="33"/>
        <v>1334.0043663414688</v>
      </c>
      <c r="CD40" s="38">
        <f t="shared" si="33"/>
        <v>1201.3330727276063</v>
      </c>
      <c r="CE40" s="38">
        <f t="shared" si="33"/>
        <v>1068.6617791137439</v>
      </c>
      <c r="CF40" s="38">
        <f t="shared" si="33"/>
        <v>935.99048549988152</v>
      </c>
      <c r="CG40" s="38">
        <f t="shared" si="33"/>
        <v>803.3191918860191</v>
      </c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5">
      <c r="A41" s="53" t="s">
        <v>99</v>
      </c>
      <c r="J41" s="16"/>
      <c r="K41" s="16">
        <f t="shared" ref="K41:BV41" si="34">K40*$C$12</f>
        <v>0</v>
      </c>
      <c r="L41" s="16">
        <f t="shared" si="34"/>
        <v>0</v>
      </c>
      <c r="M41" s="16">
        <f t="shared" si="34"/>
        <v>0</v>
      </c>
      <c r="N41" s="16">
        <f t="shared" si="34"/>
        <v>0</v>
      </c>
      <c r="O41" s="16">
        <f t="shared" si="34"/>
        <v>0</v>
      </c>
      <c r="P41" s="16">
        <f t="shared" si="34"/>
        <v>0</v>
      </c>
      <c r="Q41" s="16">
        <f t="shared" si="34"/>
        <v>0</v>
      </c>
      <c r="R41" s="16">
        <f t="shared" si="34"/>
        <v>0</v>
      </c>
      <c r="S41" s="16">
        <f t="shared" si="34"/>
        <v>0</v>
      </c>
      <c r="T41" s="28">
        <f t="shared" si="34"/>
        <v>0</v>
      </c>
      <c r="U41" s="28">
        <f t="shared" si="34"/>
        <v>0</v>
      </c>
      <c r="V41" s="28">
        <f t="shared" si="34"/>
        <v>0</v>
      </c>
      <c r="W41" s="28">
        <f t="shared" si="34"/>
        <v>0</v>
      </c>
      <c r="X41" s="28">
        <f t="shared" si="34"/>
        <v>0</v>
      </c>
      <c r="Y41" s="28">
        <f t="shared" si="34"/>
        <v>0</v>
      </c>
      <c r="Z41" s="28">
        <f t="shared" si="34"/>
        <v>0</v>
      </c>
      <c r="AA41" s="28">
        <f t="shared" si="34"/>
        <v>0</v>
      </c>
      <c r="AB41" s="28">
        <f t="shared" si="34"/>
        <v>0</v>
      </c>
      <c r="AC41" s="28">
        <f t="shared" si="34"/>
        <v>0</v>
      </c>
      <c r="AD41" s="28">
        <f t="shared" si="34"/>
        <v>0</v>
      </c>
      <c r="AE41" s="28">
        <f t="shared" si="34"/>
        <v>0</v>
      </c>
      <c r="AF41" s="28">
        <f t="shared" si="34"/>
        <v>0</v>
      </c>
      <c r="AG41" s="28">
        <f t="shared" si="34"/>
        <v>0</v>
      </c>
      <c r="AH41" s="28">
        <f t="shared" si="34"/>
        <v>0</v>
      </c>
      <c r="AI41" s="28">
        <f t="shared" si="34"/>
        <v>0</v>
      </c>
      <c r="AJ41" s="28">
        <f t="shared" si="34"/>
        <v>0</v>
      </c>
      <c r="AK41" s="28">
        <f t="shared" si="34"/>
        <v>0</v>
      </c>
      <c r="AL41" s="28">
        <f t="shared" si="34"/>
        <v>0</v>
      </c>
      <c r="AM41" s="28">
        <f t="shared" si="34"/>
        <v>0</v>
      </c>
      <c r="AN41" s="28">
        <f t="shared" si="34"/>
        <v>0</v>
      </c>
      <c r="AO41" s="28">
        <f t="shared" si="34"/>
        <v>0</v>
      </c>
      <c r="AP41" s="28">
        <f t="shared" si="34"/>
        <v>0</v>
      </c>
      <c r="AQ41" s="28">
        <f t="shared" si="34"/>
        <v>0</v>
      </c>
      <c r="AR41" s="28">
        <f t="shared" si="34"/>
        <v>0</v>
      </c>
      <c r="AS41" s="28">
        <f t="shared" si="34"/>
        <v>0</v>
      </c>
      <c r="AT41" s="28">
        <f t="shared" si="34"/>
        <v>0</v>
      </c>
      <c r="AU41" s="28">
        <f t="shared" si="34"/>
        <v>0</v>
      </c>
      <c r="AV41" s="28">
        <f t="shared" si="34"/>
        <v>0</v>
      </c>
      <c r="AW41" s="28">
        <f t="shared" si="34"/>
        <v>0</v>
      </c>
      <c r="AX41" s="28">
        <f t="shared" si="34"/>
        <v>0</v>
      </c>
      <c r="AY41" s="28">
        <f t="shared" si="34"/>
        <v>0</v>
      </c>
      <c r="AZ41" s="28">
        <f t="shared" si="34"/>
        <v>0</v>
      </c>
      <c r="BA41" s="28">
        <f t="shared" si="34"/>
        <v>0</v>
      </c>
      <c r="BB41" s="28">
        <f t="shared" si="34"/>
        <v>0</v>
      </c>
      <c r="BC41" s="28">
        <f t="shared" si="34"/>
        <v>0</v>
      </c>
      <c r="BD41" s="28">
        <f t="shared" si="34"/>
        <v>0</v>
      </c>
      <c r="BE41" s="28">
        <f t="shared" si="34"/>
        <v>0</v>
      </c>
      <c r="BF41" s="28">
        <f t="shared" si="34"/>
        <v>0</v>
      </c>
      <c r="BG41" s="28">
        <f t="shared" si="34"/>
        <v>0</v>
      </c>
      <c r="BH41" s="28">
        <f t="shared" si="34"/>
        <v>0</v>
      </c>
      <c r="BI41" s="28">
        <f t="shared" si="34"/>
        <v>0</v>
      </c>
      <c r="BJ41" s="28">
        <f t="shared" si="34"/>
        <v>0</v>
      </c>
      <c r="BK41" s="28">
        <f t="shared" si="34"/>
        <v>0</v>
      </c>
      <c r="BL41" s="28">
        <f t="shared" si="34"/>
        <v>0</v>
      </c>
      <c r="BM41" s="28">
        <f t="shared" si="34"/>
        <v>0</v>
      </c>
      <c r="BN41" s="28">
        <f t="shared" si="34"/>
        <v>0</v>
      </c>
      <c r="BO41" s="28">
        <f t="shared" si="34"/>
        <v>0</v>
      </c>
      <c r="BP41" s="28">
        <f t="shared" si="34"/>
        <v>0</v>
      </c>
      <c r="BQ41" s="28">
        <f t="shared" si="34"/>
        <v>0</v>
      </c>
      <c r="BR41" s="28">
        <f t="shared" si="34"/>
        <v>0</v>
      </c>
      <c r="BS41" s="28">
        <f t="shared" si="34"/>
        <v>0</v>
      </c>
      <c r="BT41" s="28">
        <f t="shared" si="34"/>
        <v>0</v>
      </c>
      <c r="BU41" s="28">
        <f t="shared" si="34"/>
        <v>0</v>
      </c>
      <c r="BV41" s="28">
        <f t="shared" si="34"/>
        <v>0</v>
      </c>
      <c r="BW41" s="28">
        <f t="shared" ref="BW41:CG41" si="35">BW40*$C$12</f>
        <v>0</v>
      </c>
      <c r="BX41" s="28">
        <f t="shared" si="35"/>
        <v>0</v>
      </c>
      <c r="BY41" s="28">
        <f t="shared" si="35"/>
        <v>0</v>
      </c>
      <c r="BZ41" s="28">
        <f t="shared" si="35"/>
        <v>0</v>
      </c>
      <c r="CA41" s="28">
        <f t="shared" si="35"/>
        <v>0</v>
      </c>
      <c r="CB41" s="28">
        <f t="shared" si="35"/>
        <v>0</v>
      </c>
      <c r="CC41" s="28">
        <f t="shared" si="35"/>
        <v>0</v>
      </c>
      <c r="CD41" s="28">
        <f t="shared" si="35"/>
        <v>0</v>
      </c>
      <c r="CE41" s="28">
        <f t="shared" si="35"/>
        <v>0</v>
      </c>
      <c r="CF41" s="28">
        <f t="shared" si="35"/>
        <v>0</v>
      </c>
      <c r="CG41" s="28">
        <f t="shared" si="35"/>
        <v>0</v>
      </c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ht="15">
      <c r="A42" s="53" t="s">
        <v>100</v>
      </c>
      <c r="J42" s="16"/>
      <c r="K42" s="16">
        <f t="shared" ref="K42:BV42" si="36">K40*$C$11</f>
        <v>0</v>
      </c>
      <c r="L42" s="16">
        <f t="shared" si="36"/>
        <v>0</v>
      </c>
      <c r="M42" s="16">
        <f t="shared" si="36"/>
        <v>0</v>
      </c>
      <c r="N42" s="16">
        <f t="shared" si="36"/>
        <v>0</v>
      </c>
      <c r="O42" s="16">
        <f t="shared" si="36"/>
        <v>0</v>
      </c>
      <c r="P42" s="16">
        <f t="shared" si="36"/>
        <v>1681.9199029984952</v>
      </c>
      <c r="Q42" s="16">
        <f t="shared" si="36"/>
        <v>2341.5598296272606</v>
      </c>
      <c r="R42" s="16">
        <f t="shared" si="36"/>
        <v>2243.1839267053674</v>
      </c>
      <c r="S42" s="16">
        <f t="shared" si="36"/>
        <v>2144.8080237834738</v>
      </c>
      <c r="T42" s="28">
        <f t="shared" si="36"/>
        <v>2046.4321208615809</v>
      </c>
      <c r="U42" s="28">
        <f t="shared" si="36"/>
        <v>1948.0562179396875</v>
      </c>
      <c r="V42" s="28">
        <f t="shared" si="36"/>
        <v>1849.6803150177943</v>
      </c>
      <c r="W42" s="28">
        <f t="shared" si="36"/>
        <v>1751.3044120959012</v>
      </c>
      <c r="X42" s="28">
        <f t="shared" si="36"/>
        <v>1652.928509174008</v>
      </c>
      <c r="Y42" s="28">
        <f t="shared" si="36"/>
        <v>1554.5526062521149</v>
      </c>
      <c r="Z42" s="28">
        <f t="shared" si="36"/>
        <v>1456.1767033302215</v>
      </c>
      <c r="AA42" s="28">
        <f t="shared" si="36"/>
        <v>1357.8008004083283</v>
      </c>
      <c r="AB42" s="28">
        <f t="shared" si="36"/>
        <v>1259.4248974864352</v>
      </c>
      <c r="AC42" s="28">
        <f t="shared" si="36"/>
        <v>1161.048994564542</v>
      </c>
      <c r="AD42" s="28">
        <f t="shared" si="36"/>
        <v>1062.6730916426488</v>
      </c>
      <c r="AE42" s="28">
        <f t="shared" si="36"/>
        <v>964.29718872075546</v>
      </c>
      <c r="AF42" s="28">
        <f t="shared" si="36"/>
        <v>865.9212857988623</v>
      </c>
      <c r="AG42" s="28">
        <f t="shared" si="36"/>
        <v>767.54538287696937</v>
      </c>
      <c r="AH42" s="28">
        <f t="shared" si="36"/>
        <v>669.16947995507621</v>
      </c>
      <c r="AI42" s="28">
        <f t="shared" si="36"/>
        <v>570.79357703318294</v>
      </c>
      <c r="AJ42" s="28">
        <f t="shared" si="36"/>
        <v>472.41767411128978</v>
      </c>
      <c r="AK42" s="28">
        <f t="shared" si="36"/>
        <v>374.04177118939663</v>
      </c>
      <c r="AL42" s="28">
        <f t="shared" si="36"/>
        <v>275.66586826750341</v>
      </c>
      <c r="AM42" s="28">
        <f t="shared" si="36"/>
        <v>177.28996534561026</v>
      </c>
      <c r="AN42" s="28">
        <f t="shared" si="36"/>
        <v>78.914062423717084</v>
      </c>
      <c r="AO42" s="28">
        <f t="shared" si="36"/>
        <v>632.07908308128299</v>
      </c>
      <c r="AP42" s="28">
        <f t="shared" si="36"/>
        <v>1271.5839360172718</v>
      </c>
      <c r="AQ42" s="28">
        <f t="shared" si="36"/>
        <v>1218.6542859380997</v>
      </c>
      <c r="AR42" s="28">
        <f t="shared" si="36"/>
        <v>1165.7246358589275</v>
      </c>
      <c r="AS42" s="28">
        <f t="shared" si="36"/>
        <v>1112.7949857797555</v>
      </c>
      <c r="AT42" s="28">
        <f t="shared" si="36"/>
        <v>1059.8653357005833</v>
      </c>
      <c r="AU42" s="28">
        <f t="shared" si="36"/>
        <v>1006.9356856214113</v>
      </c>
      <c r="AV42" s="28">
        <f t="shared" si="36"/>
        <v>954.00603554223903</v>
      </c>
      <c r="AW42" s="28">
        <f t="shared" si="36"/>
        <v>901.07638546306703</v>
      </c>
      <c r="AX42" s="28">
        <f t="shared" si="36"/>
        <v>848.14673538389479</v>
      </c>
      <c r="AY42" s="28">
        <f t="shared" si="36"/>
        <v>795.21708530472279</v>
      </c>
      <c r="AZ42" s="28">
        <f t="shared" si="36"/>
        <v>742.28743522555055</v>
      </c>
      <c r="BA42" s="28">
        <f t="shared" si="36"/>
        <v>689.35778514637855</v>
      </c>
      <c r="BB42" s="28">
        <f t="shared" si="36"/>
        <v>636.42813506720631</v>
      </c>
      <c r="BC42" s="28">
        <f t="shared" si="36"/>
        <v>583.49848498803431</v>
      </c>
      <c r="BD42" s="28">
        <f t="shared" si="36"/>
        <v>530.56883490886207</v>
      </c>
      <c r="BE42" s="28">
        <f t="shared" si="36"/>
        <v>477.63918482969001</v>
      </c>
      <c r="BF42" s="28">
        <f t="shared" si="36"/>
        <v>424.70953475051789</v>
      </c>
      <c r="BG42" s="28">
        <f t="shared" si="36"/>
        <v>371.77988467134577</v>
      </c>
      <c r="BH42" s="28">
        <f t="shared" si="36"/>
        <v>318.85023459217365</v>
      </c>
      <c r="BI42" s="28">
        <f t="shared" si="36"/>
        <v>265.92058451300153</v>
      </c>
      <c r="BJ42" s="28">
        <f t="shared" si="36"/>
        <v>212.99093443382941</v>
      </c>
      <c r="BK42" s="28">
        <f t="shared" si="36"/>
        <v>160.06128435465729</v>
      </c>
      <c r="BL42" s="28">
        <f t="shared" si="36"/>
        <v>107.1316342754852</v>
      </c>
      <c r="BM42" s="28">
        <f t="shared" si="36"/>
        <v>54.201984196313099</v>
      </c>
      <c r="BN42" s="28">
        <f t="shared" si="36"/>
        <v>1460.4518863785061</v>
      </c>
      <c r="BO42" s="28">
        <f t="shared" si="36"/>
        <v>3191.4024769355419</v>
      </c>
      <c r="BP42" s="28">
        <f t="shared" si="36"/>
        <v>3058.73118332168</v>
      </c>
      <c r="BQ42" s="28">
        <f t="shared" si="36"/>
        <v>2926.0598897078171</v>
      </c>
      <c r="BR42" s="28">
        <f t="shared" si="36"/>
        <v>2793.3885960939551</v>
      </c>
      <c r="BS42" s="28">
        <f t="shared" si="36"/>
        <v>2660.7173024800923</v>
      </c>
      <c r="BT42" s="28">
        <f t="shared" si="36"/>
        <v>2528.0460088662303</v>
      </c>
      <c r="BU42" s="28">
        <f t="shared" si="36"/>
        <v>2395.3747152523674</v>
      </c>
      <c r="BV42" s="28">
        <f t="shared" si="36"/>
        <v>2262.7034216385055</v>
      </c>
      <c r="BW42" s="28">
        <f t="shared" ref="BW42:CG42" si="37">BW40*$C$11</f>
        <v>2130.032128024643</v>
      </c>
      <c r="BX42" s="28">
        <f t="shared" si="37"/>
        <v>1997.3608344107809</v>
      </c>
      <c r="BY42" s="28">
        <f t="shared" si="37"/>
        <v>1864.6895407969184</v>
      </c>
      <c r="BZ42" s="28">
        <f t="shared" si="37"/>
        <v>1732.018247183056</v>
      </c>
      <c r="CA42" s="28">
        <f t="shared" si="37"/>
        <v>1599.3469535691936</v>
      </c>
      <c r="CB42" s="28">
        <f t="shared" si="37"/>
        <v>1466.6756599553312</v>
      </c>
      <c r="CC42" s="28">
        <f t="shared" si="37"/>
        <v>1334.0043663414688</v>
      </c>
      <c r="CD42" s="28">
        <f t="shared" si="37"/>
        <v>1201.3330727276063</v>
      </c>
      <c r="CE42" s="28">
        <f t="shared" si="37"/>
        <v>1068.6617791137439</v>
      </c>
      <c r="CF42" s="28">
        <f t="shared" si="37"/>
        <v>935.99048549988152</v>
      </c>
      <c r="CG42" s="28">
        <f t="shared" si="37"/>
        <v>803.3191918860191</v>
      </c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4" spans="1:115" s="26" customFormat="1">
      <c r="A44" s="25" t="s">
        <v>101</v>
      </c>
    </row>
    <row r="45" spans="1:115">
      <c r="A45" s="53" t="s">
        <v>102</v>
      </c>
      <c r="K45" s="38">
        <f t="shared" ref="K45:BV45" si="38">K38</f>
        <v>0</v>
      </c>
      <c r="L45" s="38">
        <f t="shared" si="38"/>
        <v>0</v>
      </c>
      <c r="M45" s="38">
        <f t="shared" si="38"/>
        <v>0</v>
      </c>
      <c r="N45" s="38">
        <f t="shared" si="38"/>
        <v>0</v>
      </c>
      <c r="O45" s="38">
        <f t="shared" si="38"/>
        <v>0</v>
      </c>
      <c r="P45" s="38">
        <f t="shared" si="38"/>
        <v>68.649791959122254</v>
      </c>
      <c r="Q45" s="38">
        <f t="shared" si="38"/>
        <v>98.375902921893172</v>
      </c>
      <c r="R45" s="38">
        <f t="shared" si="38"/>
        <v>98.375902921893172</v>
      </c>
      <c r="S45" s="38">
        <f t="shared" si="38"/>
        <v>98.375902921893172</v>
      </c>
      <c r="T45" s="27">
        <f t="shared" si="38"/>
        <v>98.375902921893172</v>
      </c>
      <c r="U45" s="27">
        <f t="shared" si="38"/>
        <v>98.375902921893172</v>
      </c>
      <c r="V45" s="27">
        <f t="shared" si="38"/>
        <v>98.375902921893172</v>
      </c>
      <c r="W45" s="27">
        <f t="shared" si="38"/>
        <v>98.375902921893172</v>
      </c>
      <c r="X45" s="27">
        <f t="shared" si="38"/>
        <v>98.375902921893172</v>
      </c>
      <c r="Y45" s="27">
        <f t="shared" si="38"/>
        <v>98.375902921893172</v>
      </c>
      <c r="Z45" s="27">
        <f t="shared" si="38"/>
        <v>98.375902921893172</v>
      </c>
      <c r="AA45" s="27">
        <f t="shared" si="38"/>
        <v>98.375902921893172</v>
      </c>
      <c r="AB45" s="27">
        <f t="shared" si="38"/>
        <v>98.375902921893172</v>
      </c>
      <c r="AC45" s="27">
        <f t="shared" si="38"/>
        <v>98.375902921893172</v>
      </c>
      <c r="AD45" s="27">
        <f t="shared" si="38"/>
        <v>98.375902921893172</v>
      </c>
      <c r="AE45" s="27">
        <f t="shared" si="38"/>
        <v>98.375902921893172</v>
      </c>
      <c r="AF45" s="27">
        <f t="shared" si="38"/>
        <v>98.375902921893172</v>
      </c>
      <c r="AG45" s="27">
        <f t="shared" si="38"/>
        <v>98.375902921893172</v>
      </c>
      <c r="AH45" s="27">
        <f t="shared" si="38"/>
        <v>98.375902921893172</v>
      </c>
      <c r="AI45" s="27">
        <f t="shared" si="38"/>
        <v>98.375902921893172</v>
      </c>
      <c r="AJ45" s="27">
        <f t="shared" si="38"/>
        <v>98.375902921893172</v>
      </c>
      <c r="AK45" s="27">
        <f t="shared" si="38"/>
        <v>98.375902921893172</v>
      </c>
      <c r="AL45" s="27">
        <f t="shared" si="38"/>
        <v>98.375902921893172</v>
      </c>
      <c r="AM45" s="27">
        <f t="shared" si="38"/>
        <v>98.375902921893172</v>
      </c>
      <c r="AN45" s="27">
        <f t="shared" si="38"/>
        <v>98.375902921893172</v>
      </c>
      <c r="AO45" s="27">
        <f t="shared" si="38"/>
        <v>54.918601885215708</v>
      </c>
      <c r="AP45" s="27">
        <f t="shared" si="38"/>
        <v>52.929650079172106</v>
      </c>
      <c r="AQ45" s="27">
        <f t="shared" si="38"/>
        <v>52.929650079172106</v>
      </c>
      <c r="AR45" s="27">
        <f t="shared" si="38"/>
        <v>52.929650079172106</v>
      </c>
      <c r="AS45" s="27">
        <f t="shared" si="38"/>
        <v>52.929650079172106</v>
      </c>
      <c r="AT45" s="27">
        <f t="shared" si="38"/>
        <v>52.929650079172106</v>
      </c>
      <c r="AU45" s="27">
        <f t="shared" si="38"/>
        <v>52.929650079172106</v>
      </c>
      <c r="AV45" s="27">
        <f t="shared" si="38"/>
        <v>52.929650079172106</v>
      </c>
      <c r="AW45" s="27">
        <f t="shared" si="38"/>
        <v>52.929650079172106</v>
      </c>
      <c r="AX45" s="27">
        <f t="shared" si="38"/>
        <v>52.929650079172106</v>
      </c>
      <c r="AY45" s="27">
        <f t="shared" si="38"/>
        <v>52.929650079172106</v>
      </c>
      <c r="AZ45" s="27">
        <f t="shared" si="38"/>
        <v>52.929650079172106</v>
      </c>
      <c r="BA45" s="27">
        <f t="shared" si="38"/>
        <v>52.929650079172106</v>
      </c>
      <c r="BB45" s="27">
        <f t="shared" si="38"/>
        <v>52.929650079172106</v>
      </c>
      <c r="BC45" s="27">
        <f t="shared" si="38"/>
        <v>52.929650079172106</v>
      </c>
      <c r="BD45" s="27">
        <f t="shared" si="38"/>
        <v>52.929650079172106</v>
      </c>
      <c r="BE45" s="27">
        <f t="shared" si="38"/>
        <v>52.929650079172106</v>
      </c>
      <c r="BF45" s="27">
        <f t="shared" si="38"/>
        <v>52.929650079172106</v>
      </c>
      <c r="BG45" s="27">
        <f t="shared" si="38"/>
        <v>52.929650079172106</v>
      </c>
      <c r="BH45" s="27">
        <f t="shared" si="38"/>
        <v>52.929650079172106</v>
      </c>
      <c r="BI45" s="27">
        <f t="shared" si="38"/>
        <v>52.929650079172106</v>
      </c>
      <c r="BJ45" s="27">
        <f t="shared" si="38"/>
        <v>52.929650079172106</v>
      </c>
      <c r="BK45" s="27">
        <f t="shared" si="38"/>
        <v>52.929650079172106</v>
      </c>
      <c r="BL45" s="27">
        <f t="shared" si="38"/>
        <v>52.929650079172106</v>
      </c>
      <c r="BM45" s="27">
        <f t="shared" si="38"/>
        <v>52.929650079172106</v>
      </c>
      <c r="BN45" s="27">
        <f t="shared" si="38"/>
        <v>86.781375760814768</v>
      </c>
      <c r="BO45" s="27">
        <f t="shared" si="38"/>
        <v>132.67129361386242</v>
      </c>
      <c r="BP45" s="27">
        <f t="shared" si="38"/>
        <v>132.67129361386242</v>
      </c>
      <c r="BQ45" s="27">
        <f t="shared" si="38"/>
        <v>132.67129361386242</v>
      </c>
      <c r="BR45" s="27">
        <f t="shared" si="38"/>
        <v>132.67129361386242</v>
      </c>
      <c r="BS45" s="27">
        <f t="shared" si="38"/>
        <v>132.67129361386242</v>
      </c>
      <c r="BT45" s="27">
        <f t="shared" si="38"/>
        <v>132.67129361386242</v>
      </c>
      <c r="BU45" s="27">
        <f t="shared" si="38"/>
        <v>132.67129361386242</v>
      </c>
      <c r="BV45" s="27">
        <f t="shared" si="38"/>
        <v>132.67129361386242</v>
      </c>
      <c r="BW45" s="27">
        <f t="shared" ref="BW45:CB45" si="39">BW38</f>
        <v>132.67129361386242</v>
      </c>
      <c r="BX45" s="27">
        <f t="shared" si="39"/>
        <v>132.67129361386242</v>
      </c>
      <c r="BY45" s="27">
        <f t="shared" si="39"/>
        <v>132.67129361386242</v>
      </c>
      <c r="BZ45" s="27">
        <f t="shared" si="39"/>
        <v>132.67129361386242</v>
      </c>
      <c r="CA45" s="27">
        <f t="shared" si="39"/>
        <v>132.67129361386242</v>
      </c>
      <c r="CB45" s="27">
        <f t="shared" si="39"/>
        <v>132.67129361386242</v>
      </c>
      <c r="CC45" s="27">
        <f>CC38</f>
        <v>132.67129361386242</v>
      </c>
      <c r="CD45" s="27">
        <f>CD38</f>
        <v>132.67129361386242</v>
      </c>
      <c r="CE45" s="27">
        <f>CE38</f>
        <v>132.67129361386242</v>
      </c>
      <c r="CF45" s="27">
        <f>CF38</f>
        <v>132.67129361386242</v>
      </c>
      <c r="CG45" s="27">
        <f>CG38</f>
        <v>132.67129361386242</v>
      </c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>
      <c r="A46" s="53" t="s">
        <v>103</v>
      </c>
      <c r="K46" s="38">
        <f t="shared" ref="K46:BV46" si="40">K41*$B$12</f>
        <v>0</v>
      </c>
      <c r="L46" s="38">
        <f t="shared" si="40"/>
        <v>0</v>
      </c>
      <c r="M46" s="38">
        <f t="shared" si="40"/>
        <v>0</v>
      </c>
      <c r="N46" s="38">
        <f t="shared" si="40"/>
        <v>0</v>
      </c>
      <c r="O46" s="38">
        <f t="shared" si="40"/>
        <v>0</v>
      </c>
      <c r="P46" s="38">
        <f t="shared" si="40"/>
        <v>0</v>
      </c>
      <c r="Q46" s="38">
        <f t="shared" si="40"/>
        <v>0</v>
      </c>
      <c r="R46" s="38">
        <f t="shared" si="40"/>
        <v>0</v>
      </c>
      <c r="S46" s="38">
        <f t="shared" si="40"/>
        <v>0</v>
      </c>
      <c r="T46" s="27">
        <f t="shared" si="40"/>
        <v>0</v>
      </c>
      <c r="U46" s="27">
        <f t="shared" si="40"/>
        <v>0</v>
      </c>
      <c r="V46" s="27">
        <f t="shared" si="40"/>
        <v>0</v>
      </c>
      <c r="W46" s="27">
        <f t="shared" si="40"/>
        <v>0</v>
      </c>
      <c r="X46" s="27">
        <f t="shared" si="40"/>
        <v>0</v>
      </c>
      <c r="Y46" s="27">
        <f t="shared" si="40"/>
        <v>0</v>
      </c>
      <c r="Z46" s="27">
        <f t="shared" si="40"/>
        <v>0</v>
      </c>
      <c r="AA46" s="27">
        <f t="shared" si="40"/>
        <v>0</v>
      </c>
      <c r="AB46" s="27">
        <f t="shared" si="40"/>
        <v>0</v>
      </c>
      <c r="AC46" s="27">
        <f t="shared" si="40"/>
        <v>0</v>
      </c>
      <c r="AD46" s="27">
        <f t="shared" si="40"/>
        <v>0</v>
      </c>
      <c r="AE46" s="27">
        <f t="shared" si="40"/>
        <v>0</v>
      </c>
      <c r="AF46" s="27">
        <f t="shared" si="40"/>
        <v>0</v>
      </c>
      <c r="AG46" s="27">
        <f t="shared" si="40"/>
        <v>0</v>
      </c>
      <c r="AH46" s="27">
        <f t="shared" si="40"/>
        <v>0</v>
      </c>
      <c r="AI46" s="27">
        <f t="shared" si="40"/>
        <v>0</v>
      </c>
      <c r="AJ46" s="27">
        <f t="shared" si="40"/>
        <v>0</v>
      </c>
      <c r="AK46" s="27">
        <f t="shared" si="40"/>
        <v>0</v>
      </c>
      <c r="AL46" s="27">
        <f t="shared" si="40"/>
        <v>0</v>
      </c>
      <c r="AM46" s="27">
        <f t="shared" si="40"/>
        <v>0</v>
      </c>
      <c r="AN46" s="27">
        <f t="shared" si="40"/>
        <v>0</v>
      </c>
      <c r="AO46" s="27">
        <f t="shared" si="40"/>
        <v>0</v>
      </c>
      <c r="AP46" s="27">
        <f t="shared" si="40"/>
        <v>0</v>
      </c>
      <c r="AQ46" s="27">
        <f t="shared" si="40"/>
        <v>0</v>
      </c>
      <c r="AR46" s="27">
        <f t="shared" si="40"/>
        <v>0</v>
      </c>
      <c r="AS46" s="27">
        <f t="shared" si="40"/>
        <v>0</v>
      </c>
      <c r="AT46" s="27">
        <f t="shared" si="40"/>
        <v>0</v>
      </c>
      <c r="AU46" s="27">
        <f t="shared" si="40"/>
        <v>0</v>
      </c>
      <c r="AV46" s="27">
        <f t="shared" si="40"/>
        <v>0</v>
      </c>
      <c r="AW46" s="27">
        <f t="shared" si="40"/>
        <v>0</v>
      </c>
      <c r="AX46" s="27">
        <f t="shared" si="40"/>
        <v>0</v>
      </c>
      <c r="AY46" s="27">
        <f t="shared" si="40"/>
        <v>0</v>
      </c>
      <c r="AZ46" s="27">
        <f t="shared" si="40"/>
        <v>0</v>
      </c>
      <c r="BA46" s="27">
        <f t="shared" si="40"/>
        <v>0</v>
      </c>
      <c r="BB46" s="27">
        <f t="shared" si="40"/>
        <v>0</v>
      </c>
      <c r="BC46" s="27">
        <f t="shared" si="40"/>
        <v>0</v>
      </c>
      <c r="BD46" s="27">
        <f t="shared" si="40"/>
        <v>0</v>
      </c>
      <c r="BE46" s="27">
        <f t="shared" si="40"/>
        <v>0</v>
      </c>
      <c r="BF46" s="27">
        <f t="shared" si="40"/>
        <v>0</v>
      </c>
      <c r="BG46" s="27">
        <f t="shared" si="40"/>
        <v>0</v>
      </c>
      <c r="BH46" s="27">
        <f t="shared" si="40"/>
        <v>0</v>
      </c>
      <c r="BI46" s="27">
        <f t="shared" si="40"/>
        <v>0</v>
      </c>
      <c r="BJ46" s="27">
        <f t="shared" si="40"/>
        <v>0</v>
      </c>
      <c r="BK46" s="27">
        <f t="shared" si="40"/>
        <v>0</v>
      </c>
      <c r="BL46" s="27">
        <f t="shared" si="40"/>
        <v>0</v>
      </c>
      <c r="BM46" s="27">
        <f t="shared" si="40"/>
        <v>0</v>
      </c>
      <c r="BN46" s="27">
        <f t="shared" si="40"/>
        <v>0</v>
      </c>
      <c r="BO46" s="27">
        <f t="shared" si="40"/>
        <v>0</v>
      </c>
      <c r="BP46" s="27">
        <f t="shared" si="40"/>
        <v>0</v>
      </c>
      <c r="BQ46" s="27">
        <f t="shared" si="40"/>
        <v>0</v>
      </c>
      <c r="BR46" s="27">
        <f t="shared" si="40"/>
        <v>0</v>
      </c>
      <c r="BS46" s="27">
        <f t="shared" si="40"/>
        <v>0</v>
      </c>
      <c r="BT46" s="27">
        <f t="shared" si="40"/>
        <v>0</v>
      </c>
      <c r="BU46" s="27">
        <f t="shared" si="40"/>
        <v>0</v>
      </c>
      <c r="BV46" s="27">
        <f t="shared" si="40"/>
        <v>0</v>
      </c>
      <c r="BW46" s="27">
        <f t="shared" ref="BW46:CG46" si="41">BW41*$B$12</f>
        <v>0</v>
      </c>
      <c r="BX46" s="27">
        <f t="shared" si="41"/>
        <v>0</v>
      </c>
      <c r="BY46" s="27">
        <f t="shared" si="41"/>
        <v>0</v>
      </c>
      <c r="BZ46" s="27">
        <f t="shared" si="41"/>
        <v>0</v>
      </c>
      <c r="CA46" s="27">
        <f t="shared" si="41"/>
        <v>0</v>
      </c>
      <c r="CB46" s="27">
        <f t="shared" si="41"/>
        <v>0</v>
      </c>
      <c r="CC46" s="27">
        <f t="shared" si="41"/>
        <v>0</v>
      </c>
      <c r="CD46" s="27">
        <f t="shared" si="41"/>
        <v>0</v>
      </c>
      <c r="CE46" s="27">
        <f t="shared" si="41"/>
        <v>0</v>
      </c>
      <c r="CF46" s="27">
        <f t="shared" si="41"/>
        <v>0</v>
      </c>
      <c r="CG46" s="27">
        <f t="shared" si="41"/>
        <v>0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>
      <c r="A47" s="53" t="s">
        <v>104</v>
      </c>
      <c r="K47" s="38">
        <f t="shared" ref="K47:BV47" si="42">K42*$B$11</f>
        <v>0</v>
      </c>
      <c r="L47" s="38">
        <f t="shared" si="42"/>
        <v>0</v>
      </c>
      <c r="M47" s="38">
        <f t="shared" si="42"/>
        <v>0</v>
      </c>
      <c r="N47" s="38">
        <f t="shared" si="42"/>
        <v>0</v>
      </c>
      <c r="O47" s="38">
        <f t="shared" si="42"/>
        <v>0</v>
      </c>
      <c r="P47" s="38">
        <f t="shared" si="42"/>
        <v>107.6428737919037</v>
      </c>
      <c r="Q47" s="38">
        <f t="shared" si="42"/>
        <v>149.85982909614469</v>
      </c>
      <c r="R47" s="38">
        <f t="shared" si="42"/>
        <v>143.5637713091435</v>
      </c>
      <c r="S47" s="38">
        <f>S42*$B$11</f>
        <v>137.26771352214232</v>
      </c>
      <c r="T47" s="27">
        <f t="shared" si="42"/>
        <v>130.97165573514118</v>
      </c>
      <c r="U47" s="27">
        <f t="shared" si="42"/>
        <v>124.67559794813999</v>
      </c>
      <c r="V47" s="27">
        <f t="shared" si="42"/>
        <v>118.37954016113883</v>
      </c>
      <c r="W47" s="27">
        <f t="shared" si="42"/>
        <v>112.08348237413767</v>
      </c>
      <c r="X47" s="27">
        <f t="shared" si="42"/>
        <v>105.78742458713651</v>
      </c>
      <c r="Y47" s="27">
        <f t="shared" si="42"/>
        <v>99.491366800135353</v>
      </c>
      <c r="Z47" s="27">
        <f t="shared" si="42"/>
        <v>93.195309013134178</v>
      </c>
      <c r="AA47" s="27">
        <f t="shared" si="42"/>
        <v>86.899251226133018</v>
      </c>
      <c r="AB47" s="27">
        <f t="shared" si="42"/>
        <v>80.603193439131857</v>
      </c>
      <c r="AC47" s="27">
        <f t="shared" si="42"/>
        <v>74.307135652130683</v>
      </c>
      <c r="AD47" s="27">
        <f t="shared" si="42"/>
        <v>68.011077865129522</v>
      </c>
      <c r="AE47" s="27">
        <f t="shared" si="42"/>
        <v>61.715020078128347</v>
      </c>
      <c r="AF47" s="27">
        <f t="shared" si="42"/>
        <v>55.418962291127187</v>
      </c>
      <c r="AG47" s="27">
        <f t="shared" si="42"/>
        <v>49.122904504126041</v>
      </c>
      <c r="AH47" s="27">
        <f t="shared" si="42"/>
        <v>42.82684671712488</v>
      </c>
      <c r="AI47" s="27">
        <f t="shared" si="42"/>
        <v>36.530788930123713</v>
      </c>
      <c r="AJ47" s="27">
        <f t="shared" si="42"/>
        <v>30.234731143122549</v>
      </c>
      <c r="AK47" s="27">
        <f t="shared" si="42"/>
        <v>23.938673356121384</v>
      </c>
      <c r="AL47" s="27">
        <f t="shared" si="42"/>
        <v>17.64261556912022</v>
      </c>
      <c r="AM47" s="27">
        <f t="shared" si="42"/>
        <v>11.346557782119056</v>
      </c>
      <c r="AN47" s="27">
        <f t="shared" si="42"/>
        <v>5.0504999951178933</v>
      </c>
      <c r="AO47" s="27">
        <f t="shared" si="42"/>
        <v>40.453061317202113</v>
      </c>
      <c r="AP47" s="27">
        <f t="shared" si="42"/>
        <v>81.381371905105397</v>
      </c>
      <c r="AQ47" s="27">
        <f t="shared" si="42"/>
        <v>77.993874300038385</v>
      </c>
      <c r="AR47" s="27">
        <f t="shared" si="42"/>
        <v>74.60637669497136</v>
      </c>
      <c r="AS47" s="27">
        <f t="shared" si="42"/>
        <v>71.218879089904348</v>
      </c>
      <c r="AT47" s="27">
        <f t="shared" si="42"/>
        <v>67.831381484837337</v>
      </c>
      <c r="AU47" s="27">
        <f t="shared" si="42"/>
        <v>64.443883879770326</v>
      </c>
      <c r="AV47" s="27">
        <f t="shared" si="42"/>
        <v>61.0563862747033</v>
      </c>
      <c r="AW47" s="27">
        <f t="shared" si="42"/>
        <v>57.668888669636289</v>
      </c>
      <c r="AX47" s="27">
        <f t="shared" si="42"/>
        <v>54.28139106456927</v>
      </c>
      <c r="AY47" s="27">
        <f t="shared" si="42"/>
        <v>50.893893459502259</v>
      </c>
      <c r="AZ47" s="27">
        <f t="shared" si="42"/>
        <v>47.506395854435233</v>
      </c>
      <c r="BA47" s="27">
        <f t="shared" si="42"/>
        <v>44.118898249368229</v>
      </c>
      <c r="BB47" s="27">
        <f t="shared" si="42"/>
        <v>40.731400644301203</v>
      </c>
      <c r="BC47" s="27">
        <f t="shared" si="42"/>
        <v>37.343903039234199</v>
      </c>
      <c r="BD47" s="27">
        <f t="shared" si="42"/>
        <v>33.956405434167173</v>
      </c>
      <c r="BE47" s="27">
        <f t="shared" si="42"/>
        <v>30.568907829100162</v>
      </c>
      <c r="BF47" s="27">
        <f t="shared" si="42"/>
        <v>27.181410224033147</v>
      </c>
      <c r="BG47" s="27">
        <f t="shared" si="42"/>
        <v>23.793912618966129</v>
      </c>
      <c r="BH47" s="27">
        <f t="shared" si="42"/>
        <v>20.406415013899114</v>
      </c>
      <c r="BI47" s="27">
        <f t="shared" si="42"/>
        <v>17.018917408832099</v>
      </c>
      <c r="BJ47" s="27">
        <f t="shared" si="42"/>
        <v>13.631419803765082</v>
      </c>
      <c r="BK47" s="27">
        <f t="shared" si="42"/>
        <v>10.243922198698067</v>
      </c>
      <c r="BL47" s="27">
        <f t="shared" si="42"/>
        <v>6.8564245936310524</v>
      </c>
      <c r="BM47" s="27">
        <f t="shared" si="42"/>
        <v>3.4689269885640384</v>
      </c>
      <c r="BN47" s="27">
        <f t="shared" si="42"/>
        <v>93.46892072822439</v>
      </c>
      <c r="BO47" s="27">
        <f t="shared" si="42"/>
        <v>204.24975852387468</v>
      </c>
      <c r="BP47" s="27">
        <f t="shared" si="42"/>
        <v>195.75879573258752</v>
      </c>
      <c r="BQ47" s="27">
        <f t="shared" si="42"/>
        <v>187.2678329413003</v>
      </c>
      <c r="BR47" s="27">
        <f t="shared" si="42"/>
        <v>178.77687015001314</v>
      </c>
      <c r="BS47" s="27">
        <f t="shared" si="42"/>
        <v>170.28590735872592</v>
      </c>
      <c r="BT47" s="27">
        <f t="shared" si="42"/>
        <v>161.79494456743873</v>
      </c>
      <c r="BU47" s="27">
        <f t="shared" si="42"/>
        <v>153.30398177615152</v>
      </c>
      <c r="BV47" s="27">
        <f t="shared" si="42"/>
        <v>144.81301898486436</v>
      </c>
      <c r="BW47" s="27">
        <f t="shared" ref="BW47:CG47" si="43">BW42*$B$11</f>
        <v>136.32205619357717</v>
      </c>
      <c r="BX47" s="27">
        <f t="shared" si="43"/>
        <v>127.83109340228998</v>
      </c>
      <c r="BY47" s="27">
        <f t="shared" si="43"/>
        <v>119.34013061100278</v>
      </c>
      <c r="BZ47" s="27">
        <f t="shared" si="43"/>
        <v>110.84916781971559</v>
      </c>
      <c r="CA47" s="27">
        <f t="shared" si="43"/>
        <v>102.35820502842839</v>
      </c>
      <c r="CB47" s="27">
        <f t="shared" si="43"/>
        <v>93.867242237141198</v>
      </c>
      <c r="CC47" s="27">
        <f t="shared" si="43"/>
        <v>85.37627944585401</v>
      </c>
      <c r="CD47" s="27">
        <f t="shared" si="43"/>
        <v>76.885316654566807</v>
      </c>
      <c r="CE47" s="27">
        <f t="shared" si="43"/>
        <v>68.394353863279619</v>
      </c>
      <c r="CF47" s="27">
        <f t="shared" si="43"/>
        <v>59.903391071992417</v>
      </c>
      <c r="CG47" s="27">
        <f t="shared" si="43"/>
        <v>51.412428280705221</v>
      </c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s="29" customFormat="1" ht="15">
      <c r="A48" s="33" t="s">
        <v>105</v>
      </c>
      <c r="K48" s="39">
        <f t="shared" ref="K48:BV48" si="44">SUM(K45:K47)</f>
        <v>0</v>
      </c>
      <c r="L48" s="39">
        <f t="shared" si="44"/>
        <v>0</v>
      </c>
      <c r="M48" s="39">
        <f t="shared" si="44"/>
        <v>0</v>
      </c>
      <c r="N48" s="39">
        <f t="shared" si="44"/>
        <v>0</v>
      </c>
      <c r="O48" s="39">
        <f t="shared" si="44"/>
        <v>0</v>
      </c>
      <c r="P48" s="39">
        <f t="shared" si="44"/>
        <v>176.29266575102594</v>
      </c>
      <c r="Q48" s="39">
        <f t="shared" si="44"/>
        <v>248.23573201803788</v>
      </c>
      <c r="R48" s="39">
        <f t="shared" si="44"/>
        <v>241.93967423103669</v>
      </c>
      <c r="S48" s="39">
        <f t="shared" si="44"/>
        <v>235.6436164440355</v>
      </c>
      <c r="T48" s="30">
        <f t="shared" si="44"/>
        <v>229.34755865703437</v>
      </c>
      <c r="U48" s="30">
        <f t="shared" si="44"/>
        <v>223.05150087003318</v>
      </c>
      <c r="V48" s="30">
        <f t="shared" si="44"/>
        <v>216.75544308303199</v>
      </c>
      <c r="W48" s="30">
        <f t="shared" si="44"/>
        <v>210.45938529603086</v>
      </c>
      <c r="X48" s="30">
        <f t="shared" si="44"/>
        <v>204.16332750902967</v>
      </c>
      <c r="Y48" s="30">
        <f t="shared" si="44"/>
        <v>197.86726972202854</v>
      </c>
      <c r="Z48" s="30">
        <f t="shared" si="44"/>
        <v>191.57121193502735</v>
      </c>
      <c r="AA48" s="30">
        <f t="shared" si="44"/>
        <v>185.27515414802619</v>
      </c>
      <c r="AB48" s="30">
        <f t="shared" si="44"/>
        <v>178.97909636102503</v>
      </c>
      <c r="AC48" s="30">
        <f t="shared" si="44"/>
        <v>172.68303857402384</v>
      </c>
      <c r="AD48" s="30">
        <f t="shared" si="44"/>
        <v>166.38698078702271</v>
      </c>
      <c r="AE48" s="30">
        <f t="shared" si="44"/>
        <v>160.09092300002152</v>
      </c>
      <c r="AF48" s="30">
        <f t="shared" si="44"/>
        <v>153.79486521302036</v>
      </c>
      <c r="AG48" s="30">
        <f t="shared" si="44"/>
        <v>147.4988074260192</v>
      </c>
      <c r="AH48" s="30">
        <f t="shared" si="44"/>
        <v>141.20274963901807</v>
      </c>
      <c r="AI48" s="30">
        <f t="shared" si="44"/>
        <v>134.90669185201688</v>
      </c>
      <c r="AJ48" s="30">
        <f t="shared" si="44"/>
        <v>128.61063406501572</v>
      </c>
      <c r="AK48" s="30">
        <f t="shared" si="44"/>
        <v>122.31457627801456</v>
      </c>
      <c r="AL48" s="30">
        <f t="shared" si="44"/>
        <v>116.0185184910134</v>
      </c>
      <c r="AM48" s="30">
        <f t="shared" si="44"/>
        <v>109.72246070401224</v>
      </c>
      <c r="AN48" s="30">
        <f t="shared" si="44"/>
        <v>103.42640291701106</v>
      </c>
      <c r="AO48" s="30">
        <f t="shared" si="44"/>
        <v>95.371663202417821</v>
      </c>
      <c r="AP48" s="30">
        <f t="shared" si="44"/>
        <v>134.31102198427749</v>
      </c>
      <c r="AQ48" s="30">
        <f t="shared" si="44"/>
        <v>130.92352437921051</v>
      </c>
      <c r="AR48" s="30">
        <f t="shared" si="44"/>
        <v>127.53602677414347</v>
      </c>
      <c r="AS48" s="30">
        <f t="shared" si="44"/>
        <v>124.14852916907645</v>
      </c>
      <c r="AT48" s="30">
        <f t="shared" si="44"/>
        <v>120.76103156400944</v>
      </c>
      <c r="AU48" s="30">
        <f t="shared" si="44"/>
        <v>117.37353395894243</v>
      </c>
      <c r="AV48" s="30">
        <f t="shared" si="44"/>
        <v>113.98603635387541</v>
      </c>
      <c r="AW48" s="30">
        <f t="shared" si="44"/>
        <v>110.59853874880839</v>
      </c>
      <c r="AX48" s="30">
        <f t="shared" si="44"/>
        <v>107.21104114374137</v>
      </c>
      <c r="AY48" s="30">
        <f t="shared" si="44"/>
        <v>103.82354353867436</v>
      </c>
      <c r="AZ48" s="30">
        <f t="shared" si="44"/>
        <v>100.43604593360735</v>
      </c>
      <c r="BA48" s="30">
        <f t="shared" si="44"/>
        <v>97.048548328540335</v>
      </c>
      <c r="BB48" s="30">
        <f t="shared" si="44"/>
        <v>93.661050723473309</v>
      </c>
      <c r="BC48" s="30">
        <f t="shared" si="44"/>
        <v>90.273553118406312</v>
      </c>
      <c r="BD48" s="30">
        <f t="shared" si="44"/>
        <v>86.886055513339272</v>
      </c>
      <c r="BE48" s="30">
        <f t="shared" si="44"/>
        <v>83.498557908272261</v>
      </c>
      <c r="BF48" s="30">
        <f t="shared" si="44"/>
        <v>80.11106030320525</v>
      </c>
      <c r="BG48" s="30">
        <f t="shared" si="44"/>
        <v>76.723562698138238</v>
      </c>
      <c r="BH48" s="30">
        <f t="shared" si="44"/>
        <v>73.336065093071227</v>
      </c>
      <c r="BI48" s="30">
        <f t="shared" si="44"/>
        <v>69.948567488004201</v>
      </c>
      <c r="BJ48" s="30">
        <f t="shared" si="44"/>
        <v>66.56106988293719</v>
      </c>
      <c r="BK48" s="30">
        <f t="shared" si="44"/>
        <v>63.173572277870171</v>
      </c>
      <c r="BL48" s="30">
        <f t="shared" si="44"/>
        <v>59.78607467280316</v>
      </c>
      <c r="BM48" s="30">
        <f t="shared" si="44"/>
        <v>56.398577067736142</v>
      </c>
      <c r="BN48" s="30">
        <f t="shared" si="44"/>
        <v>180.25029648903916</v>
      </c>
      <c r="BO48" s="30">
        <f t="shared" si="44"/>
        <v>336.92105213773709</v>
      </c>
      <c r="BP48" s="30">
        <f t="shared" si="44"/>
        <v>328.4300893464499</v>
      </c>
      <c r="BQ48" s="30">
        <f t="shared" si="44"/>
        <v>319.93912655516272</v>
      </c>
      <c r="BR48" s="30">
        <f t="shared" si="44"/>
        <v>311.44816376387553</v>
      </c>
      <c r="BS48" s="30">
        <f t="shared" si="44"/>
        <v>302.95720097258834</v>
      </c>
      <c r="BT48" s="30">
        <f t="shared" si="44"/>
        <v>294.46623818130115</v>
      </c>
      <c r="BU48" s="30">
        <f t="shared" si="44"/>
        <v>285.97527539001396</v>
      </c>
      <c r="BV48" s="30">
        <f t="shared" si="44"/>
        <v>277.48431259872677</v>
      </c>
      <c r="BW48" s="30">
        <f t="shared" ref="BW48:CB48" si="45">SUM(BW45:BW47)</f>
        <v>268.99334980743959</v>
      </c>
      <c r="BX48" s="30">
        <f t="shared" si="45"/>
        <v>260.5023870161524</v>
      </c>
      <c r="BY48" s="30">
        <f t="shared" si="45"/>
        <v>252.01142422486521</v>
      </c>
      <c r="BZ48" s="30">
        <f t="shared" si="45"/>
        <v>243.52046143357802</v>
      </c>
      <c r="CA48" s="30">
        <f t="shared" si="45"/>
        <v>235.0294986422908</v>
      </c>
      <c r="CB48" s="30">
        <f t="shared" si="45"/>
        <v>226.53853585100362</v>
      </c>
      <c r="CC48" s="30">
        <f>SUM(CC45:CC47)</f>
        <v>218.04757305971643</v>
      </c>
      <c r="CD48" s="30">
        <f>SUM(CD45:CD47)</f>
        <v>209.55661026842921</v>
      </c>
      <c r="CE48" s="30">
        <f>SUM(CE45:CE47)</f>
        <v>201.06564747714202</v>
      </c>
      <c r="CF48" s="30">
        <f>SUM(CF45:CF47)</f>
        <v>192.57468468585483</v>
      </c>
      <c r="CG48" s="30">
        <f>SUM(CG45:CG47)</f>
        <v>184.08372189456765</v>
      </c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</row>
    <row r="50" spans="1:115" s="33" customFormat="1">
      <c r="A50" s="50" t="s">
        <v>253</v>
      </c>
      <c r="J50" s="48">
        <f>J48*'High LF - portfolio costs'!J44</f>
        <v>0</v>
      </c>
      <c r="K50" s="48">
        <f>K48*'High LF - portfolio costs'!K44</f>
        <v>0</v>
      </c>
      <c r="L50" s="48">
        <f>L48*'High LF - portfolio costs'!L44</f>
        <v>0</v>
      </c>
      <c r="M50" s="48">
        <f>M48*'High LF - portfolio costs'!M44</f>
        <v>0</v>
      </c>
      <c r="N50" s="48">
        <f>N48*'High LF - portfolio costs'!N44</f>
        <v>0</v>
      </c>
      <c r="O50" s="48">
        <f>O48*'High LF - portfolio costs'!O44</f>
        <v>0</v>
      </c>
      <c r="P50" s="48">
        <f>P48*'High LF - portfolio costs'!P44</f>
        <v>167.4335713648093</v>
      </c>
      <c r="Q50" s="48">
        <f>Q48*'High LF - portfolio costs'!Q44</f>
        <v>239.6104800060165</v>
      </c>
      <c r="R50" s="48">
        <f>R48*'High LF - portfolio costs'!R44</f>
        <v>224.1729304752127</v>
      </c>
      <c r="S50" s="48">
        <f>S48*'High LF - portfolio costs'!S44</f>
        <v>212.50921811551262</v>
      </c>
      <c r="T50" s="48">
        <f>T48*'High LF - portfolio costs'!T44</f>
        <v>202.38542472819543</v>
      </c>
      <c r="U50" s="48">
        <f>U48*'High LF - portfolio costs'!U44</f>
        <v>192.61781346421125</v>
      </c>
      <c r="V50" s="48">
        <f>V48*'High LF - portfolio costs'!V44</f>
        <v>183.35711462237904</v>
      </c>
      <c r="W50" s="48">
        <f>W48*'High LF - portfolio costs'!W44</f>
        <v>173.53075397757243</v>
      </c>
      <c r="X50" s="48">
        <f>X48*'High LF - portfolio costs'!X44</f>
        <v>165.50254634986416</v>
      </c>
      <c r="Y50" s="48">
        <f>Y48*'High LF - portfolio costs'!Y44</f>
        <v>156.87381983898197</v>
      </c>
      <c r="Z50" s="48">
        <f>Z48*'High LF - portfolio costs'!Z44</f>
        <v>151.50381305222569</v>
      </c>
      <c r="AA50" s="48">
        <f>AA48*'High LF - portfolio costs'!AA44</f>
        <v>141.3146847397208</v>
      </c>
      <c r="AB50" s="48">
        <f>AB48*'High LF - portfolio costs'!AB44</f>
        <v>134.63643591663214</v>
      </c>
      <c r="AC50" s="48">
        <f>AC48*'High LF - portfolio costs'!AC44</f>
        <v>131.05959288109042</v>
      </c>
      <c r="AD50" s="48">
        <f>AD48*'High LF - portfolio costs'!AD44</f>
        <v>125.20361358233015</v>
      </c>
      <c r="AE50" s="48">
        <f>AE48*'High LF - portfolio costs'!AE44</f>
        <v>118.86937904590393</v>
      </c>
      <c r="AF50" s="48">
        <f>AF48*'High LF - portfolio costs'!AF44</f>
        <v>113.52187429530915</v>
      </c>
      <c r="AG50" s="48">
        <f>AG48*'High LF - portfolio costs'!AG44</f>
        <v>108.99277080892509</v>
      </c>
      <c r="AH50" s="48">
        <f>AH48*'High LF - portfolio costs'!AH44</f>
        <v>104.74669782953764</v>
      </c>
      <c r="AI50" s="48">
        <f>AI48*'High LF - portfolio costs'!AI44</f>
        <v>99.548930565836883</v>
      </c>
      <c r="AJ50" s="48">
        <f>AJ48*'High LF - portfolio costs'!AJ44</f>
        <v>93.769680756803822</v>
      </c>
      <c r="AK50" s="48">
        <f>AK48*'High LF - portfolio costs'!AK44</f>
        <v>89.179241303600932</v>
      </c>
      <c r="AL50" s="48">
        <f>AL48*'High LF - portfolio costs'!AL44</f>
        <v>84.588801850398042</v>
      </c>
      <c r="AM50" s="48">
        <f>AM48*'High LF - portfolio costs'!AM44</f>
        <v>79.998362397195152</v>
      </c>
      <c r="AN50" s="48">
        <f>AN48*'High LF - portfolio costs'!AN44</f>
        <v>75.407922943992261</v>
      </c>
      <c r="AO50" s="48">
        <f>AO48*'High LF - portfolio costs'!AO44</f>
        <v>90.654409714691198</v>
      </c>
      <c r="AP50" s="48">
        <f>AP48*'High LF - portfolio costs'!AP44</f>
        <v>127.66775798299081</v>
      </c>
      <c r="AQ50" s="48">
        <f>AQ48*'High LF - portfolio costs'!AQ44</f>
        <v>124.44781208411828</v>
      </c>
      <c r="AR50" s="48">
        <f>AR48*'High LF - portfolio costs'!AR44</f>
        <v>121.2278661852457</v>
      </c>
      <c r="AS50" s="48">
        <f>AS48*'High LF - portfolio costs'!AS44</f>
        <v>118.00792028637314</v>
      </c>
      <c r="AT50" s="48">
        <f>AT48*'High LF - portfolio costs'!AT44</f>
        <v>114.78797438750058</v>
      </c>
      <c r="AU50" s="48">
        <f>AU48*'High LF - portfolio costs'!AU44</f>
        <v>111.56802848862803</v>
      </c>
      <c r="AV50" s="48">
        <f>AV48*'High LF - portfolio costs'!AV44</f>
        <v>108.34808258975545</v>
      </c>
      <c r="AW50" s="48">
        <f>AW48*'High LF - portfolio costs'!AW44</f>
        <v>105.1281366908829</v>
      </c>
      <c r="AX50" s="48">
        <f>AX48*'High LF - portfolio costs'!AX44</f>
        <v>101.90819079201033</v>
      </c>
      <c r="AY50" s="48">
        <f>AY48*'High LF - portfolio costs'!AY44</f>
        <v>98.688244893137764</v>
      </c>
      <c r="AZ50" s="48">
        <f>AZ48*'High LF - portfolio costs'!AZ44</f>
        <v>95.468298994265211</v>
      </c>
      <c r="BA50" s="48">
        <f>BA48*'High LF - portfolio costs'!BA44</f>
        <v>92.248353095392659</v>
      </c>
      <c r="BB50" s="48">
        <f>BB48*'High LF - portfolio costs'!BB44</f>
        <v>89.028407196520078</v>
      </c>
      <c r="BC50" s="48">
        <f>BC48*'High LF - portfolio costs'!BC44</f>
        <v>85.80846129764754</v>
      </c>
      <c r="BD50" s="48">
        <f>BD48*'High LF - portfolio costs'!BD44</f>
        <v>82.588515398774959</v>
      </c>
      <c r="BE50" s="48">
        <f>BE48*'High LF - portfolio costs'!BE44</f>
        <v>79.368569499902392</v>
      </c>
      <c r="BF50" s="48">
        <f>BF48*'High LF - portfolio costs'!BF44</f>
        <v>76.14862360102984</v>
      </c>
      <c r="BG50" s="48">
        <f>BG48*'High LF - portfolio costs'!BG44</f>
        <v>72.928677702157287</v>
      </c>
      <c r="BH50" s="48">
        <f>BH48*'High LF - portfolio costs'!BH44</f>
        <v>69.708731803284721</v>
      </c>
      <c r="BI50" s="48">
        <f>BI48*'High LF - portfolio costs'!BI44</f>
        <v>66.488785904412154</v>
      </c>
      <c r="BJ50" s="48">
        <f>BJ48*'High LF - portfolio costs'!BJ44</f>
        <v>63.268840005539595</v>
      </c>
      <c r="BK50" s="48">
        <f>BK48*'High LF - portfolio costs'!BK44</f>
        <v>60.048894106667035</v>
      </c>
      <c r="BL50" s="48">
        <f>BL48*'High LF - portfolio costs'!BL44</f>
        <v>56.828948207794475</v>
      </c>
      <c r="BM50" s="48">
        <f>BM48*'High LF - portfolio costs'!BM44</f>
        <v>53.609002308921909</v>
      </c>
      <c r="BN50" s="48">
        <f>BN48*'High LF - portfolio costs'!BN44</f>
        <v>171.33479358990212</v>
      </c>
      <c r="BO50" s="48">
        <f>BO48*'High LF - portfolio costs'!BO44</f>
        <v>320.25633271356156</v>
      </c>
      <c r="BP50" s="48">
        <f>BP48*'High LF - portfolio costs'!BP44</f>
        <v>312.18534816839497</v>
      </c>
      <c r="BQ50" s="48">
        <f>BQ48*'High LF - portfolio costs'!BQ44</f>
        <v>304.11436362322837</v>
      </c>
      <c r="BR50" s="48">
        <f>BR48*'High LF - portfolio costs'!BR44</f>
        <v>296.04337907806178</v>
      </c>
      <c r="BS50" s="48">
        <f>BS48*'High LF - portfolio costs'!BS44</f>
        <v>287.97239453289518</v>
      </c>
      <c r="BT50" s="48">
        <f>BT48*'High LF - portfolio costs'!BT44</f>
        <v>279.90140998772864</v>
      </c>
      <c r="BU50" s="48">
        <f>BU48*'High LF - portfolio costs'!BU44</f>
        <v>271.83042544256205</v>
      </c>
      <c r="BV50" s="48">
        <f>BV48*'High LF - portfolio costs'!BV44</f>
        <v>263.75944089739545</v>
      </c>
      <c r="BW50" s="48">
        <f>BW48*'High LF - portfolio costs'!BW44</f>
        <v>255.68845635222885</v>
      </c>
      <c r="BX50" s="48">
        <f>BX48*'High LF - portfolio costs'!BX44</f>
        <v>247.61747180706229</v>
      </c>
      <c r="BY50" s="48">
        <f>BY48*'High LF - portfolio costs'!BY44</f>
        <v>239.54648726189569</v>
      </c>
      <c r="BZ50" s="48">
        <f>BZ48*'High LF - portfolio costs'!BZ44</f>
        <v>231.4755027167291</v>
      </c>
      <c r="CA50" s="48">
        <f>CA48*'High LF - portfolio costs'!CA44</f>
        <v>223.4045181715625</v>
      </c>
      <c r="CB50" s="48">
        <f>CB48*'High LF - portfolio costs'!CB44</f>
        <v>215.33353362639591</v>
      </c>
      <c r="CC50" s="48">
        <f>CC48*'High LF - portfolio costs'!CC44</f>
        <v>207.26254908122934</v>
      </c>
      <c r="CD50" s="48">
        <f>CD48*'High LF - portfolio costs'!CD44</f>
        <v>199.19156453606271</v>
      </c>
      <c r="CE50" s="48">
        <f>CE48*'High LF - portfolio costs'!CE44</f>
        <v>191.12057999089615</v>
      </c>
      <c r="CF50" s="48">
        <f>CF48*'High LF - portfolio costs'!CF44</f>
        <v>183.04959544572955</v>
      </c>
      <c r="CG50" s="48">
        <f>CG48*'High LF - portfolio costs'!CG44</f>
        <v>174.97861090056296</v>
      </c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</row>
    <row r="52" spans="1:115" ht="15">
      <c r="A52" s="64"/>
      <c r="C52" s="37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Y58"/>
  <sheetViews>
    <sheetView workbookViewId="0"/>
  </sheetViews>
  <sheetFormatPr defaultColWidth="8.7109375" defaultRowHeight="15"/>
  <cols>
    <col min="1" max="1" width="23.42578125" style="56" bestFit="1" customWidth="1"/>
    <col min="2" max="2" width="14.140625" style="56" customWidth="1"/>
    <col min="3" max="3" width="10.140625" style="56" bestFit="1" customWidth="1"/>
    <col min="4" max="16384" width="8.7109375" style="56"/>
  </cols>
  <sheetData>
    <row r="3" spans="1:13">
      <c r="A3" s="223"/>
      <c r="B3" s="134"/>
      <c r="C3" s="134" t="s">
        <v>411</v>
      </c>
      <c r="D3" s="134" t="s">
        <v>409</v>
      </c>
      <c r="E3" s="56" t="s">
        <v>410</v>
      </c>
      <c r="H3" s="264" t="s">
        <v>440</v>
      </c>
      <c r="I3" s="265"/>
      <c r="J3" s="265"/>
      <c r="K3" s="265"/>
      <c r="L3" s="265"/>
      <c r="M3" s="266" t="s">
        <v>442</v>
      </c>
    </row>
    <row r="4" spans="1:13">
      <c r="A4" s="223" t="s">
        <v>412</v>
      </c>
      <c r="B4" s="134" t="s">
        <v>166</v>
      </c>
      <c r="C4" s="243">
        <f>(5100+5200)/2</f>
        <v>5150</v>
      </c>
      <c r="D4" s="244">
        <v>6423.8367434972306</v>
      </c>
      <c r="E4" s="185">
        <v>7686.9507301770818</v>
      </c>
      <c r="H4" s="267"/>
      <c r="I4" s="68"/>
      <c r="J4" s="68"/>
      <c r="K4" s="68"/>
      <c r="L4" s="68"/>
      <c r="M4" s="268" t="s">
        <v>441</v>
      </c>
    </row>
    <row r="5" spans="1:13">
      <c r="A5" s="134"/>
      <c r="B5" s="134" t="s">
        <v>330</v>
      </c>
      <c r="C5" s="243">
        <f t="shared" ref="C5" si="0">(5100+5200)/2</f>
        <v>5150</v>
      </c>
      <c r="D5" s="244">
        <v>6012.0521056698753</v>
      </c>
      <c r="E5" s="185">
        <v>7194.1977094355707</v>
      </c>
      <c r="H5" s="269"/>
      <c r="I5" s="270"/>
      <c r="J5" s="270"/>
      <c r="K5" s="270"/>
      <c r="L5" s="270"/>
      <c r="M5" s="271" t="s">
        <v>443</v>
      </c>
    </row>
    <row r="7" spans="1:13">
      <c r="A7" s="55" t="s">
        <v>413</v>
      </c>
      <c r="B7" s="134" t="s">
        <v>414</v>
      </c>
      <c r="C7" s="245">
        <v>186</v>
      </c>
      <c r="D7" s="245">
        <v>186.38927183857626</v>
      </c>
      <c r="E7" s="245">
        <v>217.67138739190372</v>
      </c>
    </row>
    <row r="8" spans="1:13">
      <c r="H8" s="264" t="s">
        <v>445</v>
      </c>
      <c r="I8" s="265"/>
      <c r="J8" s="265"/>
      <c r="K8" s="265"/>
      <c r="L8" s="265"/>
      <c r="M8" s="266" t="s">
        <v>446</v>
      </c>
    </row>
    <row r="9" spans="1:13">
      <c r="C9" s="56" t="s">
        <v>411</v>
      </c>
      <c r="D9" s="56" t="s">
        <v>409</v>
      </c>
      <c r="E9" s="56" t="s">
        <v>410</v>
      </c>
      <c r="H9" s="267"/>
      <c r="I9" s="68"/>
      <c r="J9" s="68"/>
      <c r="K9" s="68"/>
      <c r="L9" s="68"/>
      <c r="M9" s="268" t="s">
        <v>409</v>
      </c>
    </row>
    <row r="10" spans="1:13">
      <c r="A10" s="55" t="s">
        <v>430</v>
      </c>
      <c r="B10" s="56" t="s">
        <v>166</v>
      </c>
      <c r="C10" s="245">
        <f>D10*(1-5.9%)</f>
        <v>1906.3794360195516</v>
      </c>
      <c r="D10" s="63">
        <v>2025.9080085223716</v>
      </c>
      <c r="E10" s="63">
        <f>D10*1.2</f>
        <v>2431.0896102268457</v>
      </c>
      <c r="H10" s="269"/>
      <c r="I10" s="270"/>
      <c r="J10" s="270"/>
      <c r="K10" s="270"/>
      <c r="L10" s="270"/>
      <c r="M10" s="271" t="s">
        <v>410</v>
      </c>
    </row>
    <row r="11" spans="1:13">
      <c r="B11" s="56" t="s">
        <v>167</v>
      </c>
      <c r="C11" s="245">
        <f t="shared" ref="C11:C29" si="1">D11*(1-5.9%)</f>
        <v>1886.1418623887705</v>
      </c>
      <c r="D11" s="63">
        <v>2004.4015540794587</v>
      </c>
      <c r="E11" s="63">
        <f t="shared" ref="E11:E29" si="2">D11*1.2</f>
        <v>2405.2818648953503</v>
      </c>
    </row>
    <row r="12" spans="1:13">
      <c r="B12" s="56" t="s">
        <v>140</v>
      </c>
      <c r="C12" s="245">
        <f t="shared" si="1"/>
        <v>1814.6357688933451</v>
      </c>
      <c r="D12" s="63">
        <v>1928.4120817145008</v>
      </c>
      <c r="E12" s="63">
        <f t="shared" si="2"/>
        <v>2314.0944980574009</v>
      </c>
      <c r="H12" s="264" t="s">
        <v>447</v>
      </c>
      <c r="I12" s="265"/>
      <c r="J12" s="265"/>
      <c r="K12" s="265"/>
      <c r="L12" s="265"/>
      <c r="M12" s="266" t="s">
        <v>411</v>
      </c>
    </row>
    <row r="13" spans="1:13">
      <c r="B13" s="56" t="s">
        <v>141</v>
      </c>
      <c r="C13" s="245">
        <f t="shared" si="1"/>
        <v>1790.3506805364082</v>
      </c>
      <c r="D13" s="63">
        <v>1902.6043363830056</v>
      </c>
      <c r="E13" s="63">
        <f t="shared" si="2"/>
        <v>2283.1252036596065</v>
      </c>
      <c r="H13" s="267"/>
      <c r="I13" s="68"/>
      <c r="J13" s="68"/>
      <c r="K13" s="68"/>
      <c r="L13" s="68"/>
      <c r="M13" s="268" t="s">
        <v>409</v>
      </c>
    </row>
    <row r="14" spans="1:13">
      <c r="B14" s="56" t="s">
        <v>143</v>
      </c>
      <c r="C14" s="245">
        <f t="shared" si="1"/>
        <v>1791.6998521117935</v>
      </c>
      <c r="D14" s="63">
        <v>1904.0381000125331</v>
      </c>
      <c r="E14" s="63">
        <f t="shared" si="2"/>
        <v>2284.8457200150397</v>
      </c>
      <c r="H14" s="269"/>
      <c r="I14" s="270"/>
      <c r="J14" s="270"/>
      <c r="K14" s="270"/>
      <c r="L14" s="270"/>
      <c r="M14" s="271" t="s">
        <v>410</v>
      </c>
    </row>
    <row r="15" spans="1:13">
      <c r="B15" s="56" t="s">
        <v>266</v>
      </c>
      <c r="C15" s="245">
        <f t="shared" si="1"/>
        <v>1783.6048226594812</v>
      </c>
      <c r="D15" s="63">
        <v>1895.4355182353679</v>
      </c>
      <c r="E15" s="63">
        <f t="shared" si="2"/>
        <v>2274.5226218824414</v>
      </c>
    </row>
    <row r="16" spans="1:13">
      <c r="B16" s="56" t="s">
        <v>257</v>
      </c>
      <c r="C16" s="245">
        <f t="shared" si="1"/>
        <v>1780.9064795087102</v>
      </c>
      <c r="D16" s="63">
        <v>1892.5679909763128</v>
      </c>
      <c r="E16" s="63">
        <f t="shared" si="2"/>
        <v>2271.0815891715752</v>
      </c>
      <c r="H16" s="264" t="s">
        <v>448</v>
      </c>
      <c r="I16" s="265"/>
      <c r="J16" s="265"/>
      <c r="K16" s="265"/>
      <c r="L16" s="265"/>
      <c r="M16" s="266" t="s">
        <v>449</v>
      </c>
    </row>
    <row r="17" spans="1:13">
      <c r="B17" s="56" t="s">
        <v>258</v>
      </c>
      <c r="C17" s="245">
        <f t="shared" si="1"/>
        <v>1776.8589647825543</v>
      </c>
      <c r="D17" s="63">
        <v>1888.2667000877304</v>
      </c>
      <c r="E17" s="63">
        <f t="shared" si="2"/>
        <v>2265.9200401052763</v>
      </c>
      <c r="H17" s="269"/>
      <c r="I17" s="270"/>
      <c r="J17" s="270"/>
      <c r="K17" s="270"/>
      <c r="L17" s="270"/>
      <c r="M17" s="271" t="s">
        <v>450</v>
      </c>
    </row>
    <row r="18" spans="1:13">
      <c r="B18" s="56" t="s">
        <v>333</v>
      </c>
      <c r="C18" s="245">
        <f t="shared" si="1"/>
        <v>1717.4954154655973</v>
      </c>
      <c r="D18" s="63">
        <v>1825.18110038852</v>
      </c>
      <c r="E18" s="63">
        <f t="shared" si="2"/>
        <v>2190.217320466224</v>
      </c>
      <c r="H18" s="68"/>
      <c r="I18" s="68"/>
      <c r="J18" s="68"/>
      <c r="K18" s="68"/>
      <c r="L18" s="68"/>
      <c r="M18" s="68"/>
    </row>
    <row r="19" spans="1:13">
      <c r="B19" s="56" t="s">
        <v>148</v>
      </c>
      <c r="C19" s="245">
        <f t="shared" si="1"/>
        <v>1717.4954154655973</v>
      </c>
      <c r="D19" s="63">
        <v>1825.18110038852</v>
      </c>
      <c r="E19" s="63">
        <f t="shared" si="2"/>
        <v>2190.217320466224</v>
      </c>
    </row>
    <row r="20" spans="1:13">
      <c r="B20" s="56" t="s">
        <v>336</v>
      </c>
      <c r="C20" s="245">
        <f t="shared" si="1"/>
        <v>1717.4954154655973</v>
      </c>
      <c r="D20" s="63">
        <v>1825.18110038852</v>
      </c>
      <c r="E20" s="63">
        <f t="shared" si="2"/>
        <v>2190.217320466224</v>
      </c>
    </row>
    <row r="21" spans="1:13">
      <c r="B21" s="56" t="s">
        <v>277</v>
      </c>
      <c r="C21" s="245">
        <f t="shared" si="1"/>
        <v>1717.4954154655973</v>
      </c>
      <c r="D21" s="63">
        <v>1825.18110038852</v>
      </c>
      <c r="E21" s="63">
        <f t="shared" si="2"/>
        <v>2190.217320466224</v>
      </c>
    </row>
    <row r="22" spans="1:13">
      <c r="B22" s="56" t="s">
        <v>259</v>
      </c>
      <c r="C22" s="245">
        <f t="shared" si="1"/>
        <v>1717.4954154655973</v>
      </c>
      <c r="D22" s="63">
        <v>1825.18110038852</v>
      </c>
      <c r="E22" s="63">
        <f t="shared" si="2"/>
        <v>2190.217320466224</v>
      </c>
    </row>
    <row r="23" spans="1:13">
      <c r="B23" s="56" t="s">
        <v>260</v>
      </c>
      <c r="C23" s="245">
        <f t="shared" si="1"/>
        <v>1717.4954154655973</v>
      </c>
      <c r="D23" s="63">
        <v>1825.18110038852</v>
      </c>
      <c r="E23" s="63">
        <f t="shared" si="2"/>
        <v>2190.217320466224</v>
      </c>
    </row>
    <row r="24" spans="1:13">
      <c r="B24" s="56" t="s">
        <v>334</v>
      </c>
      <c r="C24" s="245">
        <f t="shared" si="1"/>
        <v>1717.4954154655973</v>
      </c>
      <c r="D24" s="63">
        <v>1825.18110038852</v>
      </c>
      <c r="E24" s="63">
        <f t="shared" si="2"/>
        <v>2190.217320466224</v>
      </c>
    </row>
    <row r="25" spans="1:13">
      <c r="B25" s="56" t="s">
        <v>153</v>
      </c>
      <c r="C25" s="245">
        <f t="shared" si="1"/>
        <v>1717.4954154655973</v>
      </c>
      <c r="D25" s="63">
        <v>1825.18110038852</v>
      </c>
      <c r="E25" s="63">
        <f t="shared" si="2"/>
        <v>2190.217320466224</v>
      </c>
    </row>
    <row r="26" spans="1:13">
      <c r="B26" s="56" t="s">
        <v>153</v>
      </c>
      <c r="C26" s="245">
        <f t="shared" si="1"/>
        <v>1717.4954154655973</v>
      </c>
      <c r="D26" s="63">
        <v>1825.18110038852</v>
      </c>
      <c r="E26" s="63">
        <f t="shared" si="2"/>
        <v>2190.217320466224</v>
      </c>
    </row>
    <row r="27" spans="1:13">
      <c r="B27" s="56" t="s">
        <v>278</v>
      </c>
      <c r="C27" s="245">
        <f t="shared" si="1"/>
        <v>1717.4954154655973</v>
      </c>
      <c r="D27" s="63">
        <v>1825.18110038852</v>
      </c>
      <c r="E27" s="63">
        <f t="shared" si="2"/>
        <v>2190.217320466224</v>
      </c>
    </row>
    <row r="28" spans="1:13">
      <c r="B28" s="56" t="s">
        <v>261</v>
      </c>
      <c r="C28" s="245">
        <f t="shared" si="1"/>
        <v>1717.4954154655973</v>
      </c>
      <c r="D28" s="63">
        <v>1825.18110038852</v>
      </c>
      <c r="E28" s="63">
        <f t="shared" si="2"/>
        <v>2190.217320466224</v>
      </c>
    </row>
    <row r="29" spans="1:13">
      <c r="B29" s="56" t="s">
        <v>262</v>
      </c>
      <c r="C29" s="245">
        <f t="shared" si="1"/>
        <v>1717.4954154655973</v>
      </c>
      <c r="D29" s="63">
        <v>1825.18110038852</v>
      </c>
      <c r="E29" s="63">
        <f t="shared" si="2"/>
        <v>2190.217320466224</v>
      </c>
    </row>
    <row r="31" spans="1:13">
      <c r="C31" s="56" t="s">
        <v>411</v>
      </c>
      <c r="D31" s="56" t="s">
        <v>409</v>
      </c>
      <c r="E31" s="56" t="s">
        <v>410</v>
      </c>
    </row>
    <row r="32" spans="1:13">
      <c r="A32" s="55" t="s">
        <v>431</v>
      </c>
      <c r="B32" s="56" t="s">
        <v>166</v>
      </c>
      <c r="C32" s="245">
        <f>D32*(1-5.9%)</f>
        <v>63.411064043113171</v>
      </c>
      <c r="D32" s="63">
        <v>67.386890587792962</v>
      </c>
      <c r="E32" s="245">
        <f>D32*1.2</f>
        <v>80.864268705351549</v>
      </c>
    </row>
    <row r="33" spans="2:5">
      <c r="B33" s="56" t="s">
        <v>167</v>
      </c>
      <c r="C33" s="245">
        <f t="shared" ref="C33:C51" si="3">D33*(1-5.9%)</f>
        <v>63.411064043113171</v>
      </c>
      <c r="D33" s="63">
        <v>67.386890587792962</v>
      </c>
      <c r="E33" s="245">
        <f t="shared" ref="E33:E51" si="4">D33*1.2</f>
        <v>80.864268705351549</v>
      </c>
    </row>
    <row r="34" spans="2:5">
      <c r="B34" s="56" t="s">
        <v>140</v>
      </c>
      <c r="C34" s="245">
        <f t="shared" si="3"/>
        <v>62.06189246772778</v>
      </c>
      <c r="D34" s="63">
        <v>65.953126958265443</v>
      </c>
      <c r="E34" s="245">
        <f t="shared" si="4"/>
        <v>79.143752349918529</v>
      </c>
    </row>
    <row r="35" spans="2:5">
      <c r="B35" s="56" t="s">
        <v>141</v>
      </c>
      <c r="C35" s="245">
        <f t="shared" si="3"/>
        <v>62.06189246772778</v>
      </c>
      <c r="D35" s="63">
        <v>65.953126958265443</v>
      </c>
      <c r="E35" s="245">
        <f t="shared" si="4"/>
        <v>79.143752349918529</v>
      </c>
    </row>
    <row r="36" spans="2:5">
      <c r="B36" s="56" t="s">
        <v>143</v>
      </c>
      <c r="C36" s="245">
        <f t="shared" si="3"/>
        <v>60.712720892342396</v>
      </c>
      <c r="D36" s="63">
        <v>64.519363328737938</v>
      </c>
      <c r="E36" s="245">
        <f t="shared" si="4"/>
        <v>77.423235994485523</v>
      </c>
    </row>
    <row r="37" spans="2:5">
      <c r="B37" s="56" t="s">
        <v>266</v>
      </c>
      <c r="C37" s="245">
        <f t="shared" si="3"/>
        <v>56.665206166186238</v>
      </c>
      <c r="D37" s="63">
        <v>60.21807244015541</v>
      </c>
      <c r="E37" s="245">
        <f t="shared" si="4"/>
        <v>72.261686928186492</v>
      </c>
    </row>
    <row r="38" spans="2:5">
      <c r="B38" s="56" t="s">
        <v>257</v>
      </c>
      <c r="C38" s="245">
        <f t="shared" si="3"/>
        <v>56.665206166186238</v>
      </c>
      <c r="D38" s="63">
        <v>60.21807244015541</v>
      </c>
      <c r="E38" s="245">
        <f t="shared" si="4"/>
        <v>72.261686928186492</v>
      </c>
    </row>
    <row r="39" spans="2:5">
      <c r="B39" s="56" t="s">
        <v>258</v>
      </c>
      <c r="C39" s="245">
        <f t="shared" si="3"/>
        <v>56.665206166186238</v>
      </c>
      <c r="D39" s="63">
        <v>60.21807244015541</v>
      </c>
      <c r="E39" s="245">
        <f t="shared" si="4"/>
        <v>72.261686928186492</v>
      </c>
    </row>
    <row r="40" spans="2:5">
      <c r="B40" s="56" t="s">
        <v>333</v>
      </c>
      <c r="C40" s="245">
        <f t="shared" si="3"/>
        <v>51.268519864644695</v>
      </c>
      <c r="D40" s="63">
        <v>54.483017922045377</v>
      </c>
      <c r="E40" s="245">
        <f t="shared" si="4"/>
        <v>65.379621506454455</v>
      </c>
    </row>
    <row r="41" spans="2:5">
      <c r="B41" s="56" t="s">
        <v>148</v>
      </c>
      <c r="C41" s="245">
        <f t="shared" si="3"/>
        <v>51.268519864644695</v>
      </c>
      <c r="D41" s="63">
        <v>54.483017922045377</v>
      </c>
      <c r="E41" s="245">
        <f t="shared" si="4"/>
        <v>65.379621506454455</v>
      </c>
    </row>
    <row r="42" spans="2:5">
      <c r="B42" s="56" t="s">
        <v>336</v>
      </c>
      <c r="C42" s="245">
        <f t="shared" si="3"/>
        <v>51.268519864644695</v>
      </c>
      <c r="D42" s="63">
        <v>54.483017922045377</v>
      </c>
      <c r="E42" s="245">
        <f t="shared" si="4"/>
        <v>65.379621506454455</v>
      </c>
    </row>
    <row r="43" spans="2:5">
      <c r="B43" s="56" t="s">
        <v>277</v>
      </c>
      <c r="C43" s="245">
        <f t="shared" si="3"/>
        <v>51.268519864644695</v>
      </c>
      <c r="D43" s="63">
        <v>54.483017922045377</v>
      </c>
      <c r="E43" s="245">
        <f t="shared" si="4"/>
        <v>65.379621506454455</v>
      </c>
    </row>
    <row r="44" spans="2:5">
      <c r="B44" s="56" t="s">
        <v>259</v>
      </c>
      <c r="C44" s="245">
        <f t="shared" si="3"/>
        <v>51.268519864644695</v>
      </c>
      <c r="D44" s="63">
        <v>54.483017922045377</v>
      </c>
      <c r="E44" s="245">
        <f t="shared" si="4"/>
        <v>65.379621506454455</v>
      </c>
    </row>
    <row r="45" spans="2:5">
      <c r="B45" s="56" t="s">
        <v>260</v>
      </c>
      <c r="C45" s="245">
        <f t="shared" si="3"/>
        <v>51.268519864644695</v>
      </c>
      <c r="D45" s="63">
        <v>54.483017922045377</v>
      </c>
      <c r="E45" s="245">
        <f t="shared" si="4"/>
        <v>65.379621506454455</v>
      </c>
    </row>
    <row r="46" spans="2:5">
      <c r="B46" s="56" t="s">
        <v>334</v>
      </c>
      <c r="C46" s="245">
        <f t="shared" si="3"/>
        <v>51.268519864644695</v>
      </c>
      <c r="D46" s="63">
        <v>54.483017922045377</v>
      </c>
      <c r="E46" s="245">
        <f t="shared" si="4"/>
        <v>65.379621506454455</v>
      </c>
    </row>
    <row r="47" spans="2:5">
      <c r="B47" s="56" t="s">
        <v>153</v>
      </c>
      <c r="C47" s="245">
        <f t="shared" si="3"/>
        <v>51.268519864644695</v>
      </c>
      <c r="D47" s="63">
        <v>54.483017922045377</v>
      </c>
      <c r="E47" s="245">
        <f t="shared" si="4"/>
        <v>65.379621506454455</v>
      </c>
    </row>
    <row r="48" spans="2:5">
      <c r="B48" s="56" t="s">
        <v>337</v>
      </c>
      <c r="C48" s="245">
        <f t="shared" si="3"/>
        <v>51.268519864644695</v>
      </c>
      <c r="D48" s="63">
        <v>54.483017922045377</v>
      </c>
      <c r="E48" s="245">
        <f t="shared" si="4"/>
        <v>65.379621506454455</v>
      </c>
    </row>
    <row r="49" spans="1:25">
      <c r="B49" s="56" t="s">
        <v>278</v>
      </c>
      <c r="C49" s="245">
        <f t="shared" si="3"/>
        <v>51.268519864644695</v>
      </c>
      <c r="D49" s="63">
        <v>54.483017922045377</v>
      </c>
      <c r="E49" s="245">
        <f t="shared" si="4"/>
        <v>65.379621506454455</v>
      </c>
    </row>
    <row r="50" spans="1:25">
      <c r="B50" s="56" t="s">
        <v>261</v>
      </c>
      <c r="C50" s="245">
        <f t="shared" si="3"/>
        <v>51.268519864644695</v>
      </c>
      <c r="D50" s="63">
        <v>54.483017922045377</v>
      </c>
      <c r="E50" s="245">
        <f t="shared" si="4"/>
        <v>65.379621506454455</v>
      </c>
    </row>
    <row r="51" spans="1:25">
      <c r="B51" s="56" t="s">
        <v>262</v>
      </c>
      <c r="C51" s="245">
        <f t="shared" si="3"/>
        <v>51.268519864644695</v>
      </c>
      <c r="D51" s="63">
        <v>54.483017922045377</v>
      </c>
      <c r="E51" s="245">
        <f t="shared" si="4"/>
        <v>65.379621506454455</v>
      </c>
    </row>
    <row r="55" spans="1:25">
      <c r="C55" s="54" t="s">
        <v>110</v>
      </c>
      <c r="D55" s="54" t="s">
        <v>111</v>
      </c>
      <c r="E55" s="54" t="s">
        <v>112</v>
      </c>
      <c r="F55" s="54" t="s">
        <v>113</v>
      </c>
      <c r="G55" s="54" t="s">
        <v>114</v>
      </c>
      <c r="H55" s="54" t="s">
        <v>115</v>
      </c>
      <c r="I55" s="64" t="s">
        <v>19</v>
      </c>
      <c r="J55" s="65" t="s">
        <v>20</v>
      </c>
      <c r="K55" s="65" t="s">
        <v>21</v>
      </c>
      <c r="L55" s="65" t="s">
        <v>22</v>
      </c>
      <c r="M55" s="65" t="s">
        <v>23</v>
      </c>
      <c r="N55" s="65" t="s">
        <v>24</v>
      </c>
      <c r="O55" s="65" t="s">
        <v>25</v>
      </c>
      <c r="P55" s="65" t="s">
        <v>26</v>
      </c>
      <c r="Q55" s="65" t="s">
        <v>27</v>
      </c>
      <c r="R55" s="64" t="s">
        <v>28</v>
      </c>
      <c r="S55" s="64" t="s">
        <v>29</v>
      </c>
      <c r="T55" s="64" t="s">
        <v>30</v>
      </c>
      <c r="U55" s="64" t="s">
        <v>31</v>
      </c>
      <c r="V55" s="64" t="s">
        <v>32</v>
      </c>
      <c r="W55" s="64" t="s">
        <v>33</v>
      </c>
      <c r="X55" s="64" t="s">
        <v>34</v>
      </c>
      <c r="Y55" s="64" t="s">
        <v>35</v>
      </c>
    </row>
    <row r="56" spans="1:25">
      <c r="A56" s="56" t="s">
        <v>405</v>
      </c>
      <c r="C56" s="246">
        <v>21.45879</v>
      </c>
      <c r="D56" s="246">
        <v>22.331879999999998</v>
      </c>
      <c r="E56" s="246">
        <v>24.078059999999997</v>
      </c>
      <c r="F56" s="246">
        <v>24.951149999999998</v>
      </c>
      <c r="G56" s="246">
        <v>25.824240000000003</v>
      </c>
      <c r="H56" s="246">
        <v>25.824240000000003</v>
      </c>
      <c r="I56" s="246">
        <v>25.824240000000003</v>
      </c>
      <c r="J56" s="246">
        <v>26.697329999999997</v>
      </c>
      <c r="K56" s="246">
        <v>26.697329999999997</v>
      </c>
      <c r="L56" s="246">
        <v>27.570419999999999</v>
      </c>
      <c r="M56" s="246">
        <v>28.44351</v>
      </c>
      <c r="N56" s="246">
        <v>29.316600000000005</v>
      </c>
      <c r="O56" s="246">
        <v>29.316600000000005</v>
      </c>
      <c r="P56" s="246">
        <v>29.316600000000005</v>
      </c>
      <c r="Q56" s="246">
        <v>30.189689999999999</v>
      </c>
      <c r="R56" s="246">
        <v>31.06278</v>
      </c>
      <c r="S56" s="246">
        <v>31.935870000000001</v>
      </c>
      <c r="T56" s="246">
        <v>32.808960000000006</v>
      </c>
      <c r="U56" s="246">
        <v>32.808960000000006</v>
      </c>
      <c r="V56" s="246">
        <v>33.682050000000004</v>
      </c>
      <c r="W56" s="246">
        <v>32.808960000000006</v>
      </c>
      <c r="X56" s="246">
        <v>32.808960000000006</v>
      </c>
      <c r="Y56" s="246">
        <v>32.808960000000006</v>
      </c>
    </row>
    <row r="57" spans="1:25">
      <c r="A57" s="56" t="s">
        <v>347</v>
      </c>
      <c r="C57" s="246">
        <v>23.204969999999996</v>
      </c>
      <c r="D57" s="246">
        <v>24.951149999999998</v>
      </c>
      <c r="E57" s="246">
        <v>26.697329999999997</v>
      </c>
      <c r="F57" s="246">
        <v>27.570419999999999</v>
      </c>
      <c r="G57" s="246">
        <v>28.44351</v>
      </c>
      <c r="H57" s="246">
        <v>29.316600000000005</v>
      </c>
      <c r="I57" s="246">
        <v>30.189689999999999</v>
      </c>
      <c r="J57" s="246">
        <v>31.06278</v>
      </c>
      <c r="K57" s="246">
        <v>31.935870000000001</v>
      </c>
      <c r="L57" s="246">
        <v>31.935870000000001</v>
      </c>
      <c r="M57" s="246">
        <v>32.808960000000006</v>
      </c>
      <c r="N57" s="246">
        <v>33.682050000000004</v>
      </c>
      <c r="O57" s="246">
        <v>34.555140000000002</v>
      </c>
      <c r="P57" s="246">
        <v>35.428229999999999</v>
      </c>
      <c r="Q57" s="246">
        <v>36.301320000000004</v>
      </c>
      <c r="R57" s="246">
        <v>37.174410000000002</v>
      </c>
      <c r="S57" s="246">
        <v>38.047499999999999</v>
      </c>
      <c r="T57" s="246">
        <v>38.920590000000004</v>
      </c>
      <c r="U57" s="246">
        <v>39.793680000000002</v>
      </c>
      <c r="V57" s="246">
        <v>40.666770000000007</v>
      </c>
      <c r="W57" s="246">
        <v>41.539859999999997</v>
      </c>
      <c r="X57" s="246">
        <v>42.412950000000002</v>
      </c>
      <c r="Y57" s="246">
        <v>43.261209000000001</v>
      </c>
    </row>
    <row r="58" spans="1:25">
      <c r="A58" s="56" t="s">
        <v>348</v>
      </c>
      <c r="C58" s="246">
        <v>25.667777999999998</v>
      </c>
      <c r="D58" s="246">
        <v>28.288783500000001</v>
      </c>
      <c r="E58" s="246">
        <v>30.457891500000006</v>
      </c>
      <c r="F58" s="246">
        <v>31.813584000000002</v>
      </c>
      <c r="G58" s="246">
        <v>32.9885175</v>
      </c>
      <c r="H58" s="246">
        <v>33.530794500000006</v>
      </c>
      <c r="I58" s="246">
        <v>34.434589500000001</v>
      </c>
      <c r="J58" s="246">
        <v>35.519143499999998</v>
      </c>
      <c r="K58" s="246">
        <v>36.422938500000001</v>
      </c>
      <c r="L58" s="246">
        <v>37.236354000000006</v>
      </c>
      <c r="M58" s="246">
        <v>38.772805500000004</v>
      </c>
      <c r="N58" s="246">
        <v>40.3996365</v>
      </c>
      <c r="O58" s="246">
        <v>41.936087999999998</v>
      </c>
      <c r="P58" s="246">
        <v>42.839883</v>
      </c>
      <c r="Q58" s="246">
        <v>43.696680659999998</v>
      </c>
      <c r="R58" s="246">
        <v>44.5706142732</v>
      </c>
      <c r="S58" s="246">
        <v>45.462026558664</v>
      </c>
      <c r="T58" s="246">
        <v>46.371267089837282</v>
      </c>
      <c r="U58" s="246">
        <v>47.298692431634031</v>
      </c>
      <c r="V58" s="246">
        <v>48.244666280266713</v>
      </c>
      <c r="W58" s="246">
        <v>49.209559605872052</v>
      </c>
      <c r="X58" s="246">
        <v>50.193750797989495</v>
      </c>
      <c r="Y58" s="246">
        <v>51.197625813949287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B1" sqref="B1"/>
    </sheetView>
  </sheetViews>
  <sheetFormatPr defaultColWidth="8.7109375" defaultRowHeight="12.75"/>
  <cols>
    <col min="1" max="1" width="1.140625" style="248" customWidth="1"/>
    <col min="2" max="2" width="27.28515625" style="248" bestFit="1" customWidth="1"/>
    <col min="3" max="3" width="9.42578125" style="248" bestFit="1" customWidth="1"/>
    <col min="4" max="4" width="9.42578125" style="248" customWidth="1"/>
    <col min="5" max="5" width="10.42578125" style="248" bestFit="1" customWidth="1"/>
    <col min="6" max="6" width="9.5703125" style="248" customWidth="1"/>
    <col min="7" max="7" width="12.5703125" style="248" customWidth="1"/>
    <col min="8" max="9" width="11.5703125" style="248" customWidth="1"/>
    <col min="10" max="16384" width="8.7109375" style="248"/>
  </cols>
  <sheetData>
    <row r="2" spans="2:9" ht="13.5" thickBot="1">
      <c r="B2" s="247" t="s">
        <v>390</v>
      </c>
    </row>
    <row r="3" spans="2:9" ht="13.5" thickBot="1">
      <c r="B3" s="247" t="s">
        <v>417</v>
      </c>
      <c r="C3" s="249">
        <f>'Input and Output'!D32</f>
        <v>4918</v>
      </c>
      <c r="D3" s="248" t="s">
        <v>286</v>
      </c>
    </row>
    <row r="4" spans="2:9" ht="13.5" thickBot="1"/>
    <row r="5" spans="2:9" s="258" customFormat="1" ht="38.25">
      <c r="B5" s="255" t="s">
        <v>415</v>
      </c>
      <c r="C5" s="255" t="s">
        <v>432</v>
      </c>
      <c r="D5" s="256" t="s">
        <v>435</v>
      </c>
      <c r="E5" s="255" t="s">
        <v>433</v>
      </c>
      <c r="F5" s="256" t="s">
        <v>435</v>
      </c>
      <c r="G5" s="255" t="s">
        <v>432</v>
      </c>
      <c r="H5" s="257" t="s">
        <v>391</v>
      </c>
      <c r="I5" s="255" t="s">
        <v>433</v>
      </c>
    </row>
    <row r="6" spans="2:9">
      <c r="B6" s="250" t="s">
        <v>364</v>
      </c>
      <c r="C6" s="259">
        <f>'Input and Output'!D41</f>
        <v>3360</v>
      </c>
      <c r="D6" s="260">
        <f>C6-$C$3</f>
        <v>-1558</v>
      </c>
      <c r="E6" s="259">
        <f>'Input and Output'!E41</f>
        <v>5537</v>
      </c>
      <c r="F6" s="259">
        <f>E6-$C$3</f>
        <v>619</v>
      </c>
      <c r="G6" s="261" t="s">
        <v>401</v>
      </c>
      <c r="H6" s="262" t="s">
        <v>402</v>
      </c>
      <c r="I6" s="263" t="s">
        <v>403</v>
      </c>
    </row>
    <row r="7" spans="2:9">
      <c r="B7" s="250" t="s">
        <v>366</v>
      </c>
      <c r="C7" s="259">
        <f>'Input and Output'!D40</f>
        <v>4106</v>
      </c>
      <c r="D7" s="260">
        <f t="shared" ref="D7:D12" si="0">C7-$C$3</f>
        <v>-812</v>
      </c>
      <c r="E7" s="259">
        <f>'Input and Output'!E40</f>
        <v>5306</v>
      </c>
      <c r="F7" s="259">
        <f t="shared" ref="F7:F12" si="1">E7-$C$3</f>
        <v>388</v>
      </c>
      <c r="G7" s="261" t="s">
        <v>398</v>
      </c>
      <c r="H7" s="262" t="s">
        <v>418</v>
      </c>
      <c r="I7" s="263" t="s">
        <v>419</v>
      </c>
    </row>
    <row r="8" spans="2:9" ht="45.95" customHeight="1">
      <c r="B8" s="250" t="s">
        <v>367</v>
      </c>
      <c r="C8" s="259">
        <f>'Input and Output'!D39</f>
        <v>4618</v>
      </c>
      <c r="D8" s="260">
        <f t="shared" si="0"/>
        <v>-300</v>
      </c>
      <c r="E8" s="259">
        <f>'Input and Output'!E39</f>
        <v>5120</v>
      </c>
      <c r="F8" s="259">
        <f t="shared" si="1"/>
        <v>202</v>
      </c>
      <c r="G8" s="251" t="s">
        <v>426</v>
      </c>
      <c r="H8" s="252" t="s">
        <v>396</v>
      </c>
      <c r="I8" s="253" t="s">
        <v>397</v>
      </c>
    </row>
    <row r="9" spans="2:9">
      <c r="B9" s="250" t="s">
        <v>420</v>
      </c>
      <c r="C9" s="259">
        <f>'Input and Output'!D38</f>
        <v>4745</v>
      </c>
      <c r="D9" s="260">
        <f>C9-$C$3</f>
        <v>-173</v>
      </c>
      <c r="E9" s="259">
        <f>'Input and Output'!E38</f>
        <v>5134</v>
      </c>
      <c r="F9" s="259">
        <f>E9-$C$3</f>
        <v>216</v>
      </c>
      <c r="G9" s="261" t="s">
        <v>408</v>
      </c>
      <c r="H9" s="262" t="s">
        <v>438</v>
      </c>
      <c r="I9" s="263" t="s">
        <v>407</v>
      </c>
    </row>
    <row r="10" spans="2:9" ht="54" customHeight="1">
      <c r="B10" s="250" t="s">
        <v>434</v>
      </c>
      <c r="C10" s="259">
        <f>'Input and Output'!D37</f>
        <v>4860</v>
      </c>
      <c r="D10" s="260">
        <f t="shared" si="0"/>
        <v>-58</v>
      </c>
      <c r="E10" s="259">
        <f>'Input and Output'!E37</f>
        <v>5115</v>
      </c>
      <c r="F10" s="259">
        <f t="shared" si="1"/>
        <v>197</v>
      </c>
      <c r="G10" s="251" t="s">
        <v>439</v>
      </c>
      <c r="H10" s="252" t="s">
        <v>437</v>
      </c>
      <c r="I10" s="253" t="s">
        <v>436</v>
      </c>
    </row>
    <row r="11" spans="2:9" ht="25.5">
      <c r="B11" s="250" t="s">
        <v>427</v>
      </c>
      <c r="C11" s="259">
        <f>'Input and Output'!D36</f>
        <v>4862</v>
      </c>
      <c r="D11" s="260">
        <f t="shared" si="0"/>
        <v>-56</v>
      </c>
      <c r="E11" s="259">
        <f>'Input and Output'!E36</f>
        <v>5025</v>
      </c>
      <c r="F11" s="259">
        <f t="shared" si="1"/>
        <v>107</v>
      </c>
      <c r="G11" s="251" t="s">
        <v>416</v>
      </c>
      <c r="H11" s="252" t="s">
        <v>461</v>
      </c>
      <c r="I11" s="253" t="s">
        <v>462</v>
      </c>
    </row>
    <row r="12" spans="2:9" ht="26.25" thickBot="1">
      <c r="B12" s="250" t="s">
        <v>365</v>
      </c>
      <c r="C12" s="259">
        <f>'Input and Output'!D35</f>
        <v>4881</v>
      </c>
      <c r="D12" s="260">
        <f t="shared" si="0"/>
        <v>-37</v>
      </c>
      <c r="E12" s="259">
        <f>'Input and Output'!E35</f>
        <v>4949</v>
      </c>
      <c r="F12" s="259">
        <f t="shared" si="1"/>
        <v>31</v>
      </c>
      <c r="G12" s="251" t="s">
        <v>392</v>
      </c>
      <c r="H12" s="254" t="s">
        <v>393</v>
      </c>
      <c r="I12" s="253" t="s">
        <v>394</v>
      </c>
    </row>
    <row r="13" spans="2:9">
      <c r="B13" s="410"/>
      <c r="C13" s="411"/>
      <c r="D13" s="412"/>
      <c r="E13" s="411"/>
      <c r="F13" s="411"/>
      <c r="G13" s="413"/>
      <c r="H13" s="413"/>
      <c r="I13" s="413"/>
    </row>
    <row r="14" spans="2:9" ht="18.75">
      <c r="B14" s="414" t="s">
        <v>460</v>
      </c>
    </row>
  </sheetData>
  <pageMargins left="0.7" right="0.7" top="0.75" bottom="0.75" header="0.3" footer="0.3"/>
  <pageSetup orientation="portrait" r:id="rId1"/>
  <ignoredErrors>
    <ignoredError sqref="E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9"/>
  <sheetViews>
    <sheetView zoomScale="90" zoomScaleNormal="90" workbookViewId="0"/>
  </sheetViews>
  <sheetFormatPr defaultColWidth="9.140625" defaultRowHeight="15"/>
  <cols>
    <col min="1" max="1" width="15.42578125" style="133" bestFit="1" customWidth="1"/>
    <col min="2" max="2" width="9.140625" style="133"/>
    <col min="3" max="3" width="41.7109375" style="133" bestFit="1" customWidth="1"/>
    <col min="4" max="4" width="9.140625" style="133"/>
    <col min="5" max="16" width="12.140625" style="133" bestFit="1" customWidth="1"/>
    <col min="17" max="17" width="12.28515625" style="133" bestFit="1" customWidth="1"/>
    <col min="18" max="16384" width="9.140625" style="133"/>
  </cols>
  <sheetData>
    <row r="1" spans="1:75" ht="26.25">
      <c r="C1" s="309" t="s">
        <v>309</v>
      </c>
    </row>
    <row r="3" spans="1:75" ht="18.75">
      <c r="C3" s="310" t="s">
        <v>310</v>
      </c>
    </row>
    <row r="5" spans="1:75">
      <c r="C5" s="311" t="s">
        <v>288</v>
      </c>
    </row>
    <row r="6" spans="1:75">
      <c r="Q6" s="312"/>
    </row>
    <row r="7" spans="1:75" s="311" customFormat="1">
      <c r="C7" s="311" t="s">
        <v>89</v>
      </c>
      <c r="E7" s="311" t="s">
        <v>115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 t="s">
        <v>25</v>
      </c>
      <c r="M7" s="4" t="s">
        <v>26</v>
      </c>
      <c r="N7" s="4" t="s">
        <v>27</v>
      </c>
      <c r="O7" s="4" t="s">
        <v>28</v>
      </c>
      <c r="P7" s="4" t="s">
        <v>29</v>
      </c>
      <c r="Q7" s="4" t="s">
        <v>30</v>
      </c>
      <c r="R7" s="4" t="s">
        <v>31</v>
      </c>
      <c r="S7" s="4" t="s">
        <v>32</v>
      </c>
      <c r="T7" s="4" t="s">
        <v>33</v>
      </c>
      <c r="U7" s="4" t="s">
        <v>34</v>
      </c>
      <c r="V7" s="4" t="s">
        <v>35</v>
      </c>
      <c r="W7" s="4" t="s">
        <v>36</v>
      </c>
      <c r="X7" s="4" t="s">
        <v>37</v>
      </c>
      <c r="Y7" s="4" t="s">
        <v>38</v>
      </c>
      <c r="Z7" s="4" t="s">
        <v>39</v>
      </c>
      <c r="AA7" s="4" t="s">
        <v>40</v>
      </c>
      <c r="AB7" s="4" t="s">
        <v>41</v>
      </c>
      <c r="AC7" s="4" t="s">
        <v>42</v>
      </c>
      <c r="AD7" s="4" t="s">
        <v>43</v>
      </c>
      <c r="AE7" s="4" t="s">
        <v>44</v>
      </c>
      <c r="AF7" s="4" t="s">
        <v>45</v>
      </c>
      <c r="AG7" s="4" t="s">
        <v>46</v>
      </c>
      <c r="AH7" s="4" t="s">
        <v>47</v>
      </c>
      <c r="AI7" s="4" t="s">
        <v>48</v>
      </c>
      <c r="AJ7" s="4" t="s">
        <v>49</v>
      </c>
      <c r="AK7" s="4" t="s">
        <v>50</v>
      </c>
      <c r="AL7" s="4" t="s">
        <v>51</v>
      </c>
      <c r="AM7" s="4" t="s">
        <v>52</v>
      </c>
      <c r="AN7" s="4" t="s">
        <v>53</v>
      </c>
      <c r="AO7" s="4" t="s">
        <v>54</v>
      </c>
      <c r="AP7" s="4" t="s">
        <v>55</v>
      </c>
      <c r="AQ7" s="4" t="s">
        <v>56</v>
      </c>
      <c r="AR7" s="4" t="s">
        <v>57</v>
      </c>
      <c r="AS7" s="4" t="s">
        <v>58</v>
      </c>
      <c r="AT7" s="4" t="s">
        <v>59</v>
      </c>
      <c r="AU7" s="4" t="s">
        <v>60</v>
      </c>
      <c r="AV7" s="4" t="s">
        <v>61</v>
      </c>
      <c r="AW7" s="4" t="s">
        <v>62</v>
      </c>
      <c r="AX7" s="4" t="s">
        <v>63</v>
      </c>
      <c r="AY7" s="4" t="s">
        <v>64</v>
      </c>
      <c r="AZ7" s="4" t="s">
        <v>65</v>
      </c>
      <c r="BA7" s="4" t="s">
        <v>66</v>
      </c>
      <c r="BB7" s="4" t="s">
        <v>67</v>
      </c>
      <c r="BC7" s="4" t="s">
        <v>68</v>
      </c>
      <c r="BD7" s="4" t="s">
        <v>69</v>
      </c>
      <c r="BE7" s="4" t="s">
        <v>70</v>
      </c>
      <c r="BF7" s="4" t="s">
        <v>71</v>
      </c>
      <c r="BG7" s="4" t="s">
        <v>72</v>
      </c>
      <c r="BH7" s="4" t="s">
        <v>73</v>
      </c>
      <c r="BI7" s="4" t="s">
        <v>74</v>
      </c>
      <c r="BJ7" s="4" t="s">
        <v>75</v>
      </c>
      <c r="BK7" s="4" t="s">
        <v>76</v>
      </c>
      <c r="BL7" s="4" t="s">
        <v>77</v>
      </c>
      <c r="BM7" s="4" t="s">
        <v>78</v>
      </c>
      <c r="BN7" s="4" t="s">
        <v>79</v>
      </c>
      <c r="BO7" s="4" t="s">
        <v>80</v>
      </c>
      <c r="BP7" s="4" t="s">
        <v>81</v>
      </c>
      <c r="BQ7" s="4" t="s">
        <v>82</v>
      </c>
      <c r="BR7" s="4" t="s">
        <v>83</v>
      </c>
      <c r="BS7" s="4" t="s">
        <v>84</v>
      </c>
      <c r="BT7" s="4" t="s">
        <v>85</v>
      </c>
      <c r="BU7" s="4" t="s">
        <v>86</v>
      </c>
      <c r="BV7" s="4" t="s">
        <v>87</v>
      </c>
      <c r="BW7" s="4" t="s">
        <v>88</v>
      </c>
    </row>
    <row r="8" spans="1:75">
      <c r="A8" s="133" t="s">
        <v>372</v>
      </c>
      <c r="C8" s="133" t="s">
        <v>315</v>
      </c>
      <c r="E8" s="313">
        <v>-6011.783660089809</v>
      </c>
      <c r="F8" s="313">
        <v>-3641.0268584097621</v>
      </c>
      <c r="G8" s="313">
        <v>-3505.8959645865971</v>
      </c>
      <c r="H8" s="313">
        <v>-4230.7632469288656</v>
      </c>
      <c r="I8" s="313">
        <v>-5327.5896362908443</v>
      </c>
      <c r="J8" s="313">
        <v>-6481.8009502382847</v>
      </c>
      <c r="K8" s="313">
        <v>-7776.0433419588207</v>
      </c>
      <c r="L8" s="313">
        <v>-8871.5423320150167</v>
      </c>
      <c r="M8" s="313">
        <v>-10088.606598213748</v>
      </c>
      <c r="N8" s="313">
        <v>-11031.936352456949</v>
      </c>
      <c r="O8" s="313">
        <v>-12060.307688021392</v>
      </c>
      <c r="P8" s="313">
        <v>-13046.683657337964</v>
      </c>
      <c r="Q8" s="313">
        <v>-14546.745538721094</v>
      </c>
    </row>
    <row r="9" spans="1:75">
      <c r="C9" s="133" t="s">
        <v>311</v>
      </c>
      <c r="E9" s="133">
        <v>366</v>
      </c>
      <c r="F9" s="133">
        <v>3892</v>
      </c>
      <c r="G9" s="133">
        <v>5286</v>
      </c>
      <c r="H9" s="133">
        <v>5286</v>
      </c>
      <c r="I9" s="133">
        <v>5286</v>
      </c>
      <c r="J9" s="133">
        <v>5286</v>
      </c>
      <c r="K9" s="133">
        <v>5286</v>
      </c>
      <c r="L9" s="133">
        <v>5286</v>
      </c>
      <c r="M9" s="133">
        <v>5286</v>
      </c>
      <c r="N9" s="133">
        <v>5286</v>
      </c>
      <c r="O9" s="133">
        <v>5286</v>
      </c>
      <c r="P9" s="133">
        <v>5286</v>
      </c>
      <c r="Q9" s="133">
        <v>5286</v>
      </c>
    </row>
    <row r="10" spans="1:75" s="186" customFormat="1">
      <c r="C10" s="186" t="s">
        <v>289</v>
      </c>
      <c r="E10" s="186">
        <f>IF(E8-E9&lt;-E9,-E9,E8-E9)</f>
        <v>-366</v>
      </c>
      <c r="F10" s="186">
        <f t="shared" ref="F10:Q10" si="0">IF(F8-F9&lt;-F9,-F9,F8-F9)</f>
        <v>-3892</v>
      </c>
      <c r="G10" s="186">
        <f>IF(G8-G9&lt;-G9,-G9,G8-G9)</f>
        <v>-5286</v>
      </c>
      <c r="H10" s="186">
        <f>IF(H8-H9&lt;-H9,-H9,H8-H9)</f>
        <v>-5286</v>
      </c>
      <c r="I10" s="186">
        <f t="shared" si="0"/>
        <v>-5286</v>
      </c>
      <c r="J10" s="186">
        <f t="shared" si="0"/>
        <v>-5286</v>
      </c>
      <c r="K10" s="186">
        <f t="shared" si="0"/>
        <v>-5286</v>
      </c>
      <c r="L10" s="186">
        <f t="shared" si="0"/>
        <v>-5286</v>
      </c>
      <c r="M10" s="186">
        <f t="shared" si="0"/>
        <v>-5286</v>
      </c>
      <c r="N10" s="186">
        <f t="shared" si="0"/>
        <v>-5286</v>
      </c>
      <c r="O10" s="186">
        <f t="shared" si="0"/>
        <v>-5286</v>
      </c>
      <c r="P10" s="186">
        <f t="shared" si="0"/>
        <v>-5286</v>
      </c>
      <c r="Q10" s="186">
        <f t="shared" si="0"/>
        <v>-5286</v>
      </c>
      <c r="R10" s="186">
        <v>-5286</v>
      </c>
      <c r="S10" s="186">
        <v>-5286</v>
      </c>
      <c r="T10" s="186">
        <v>-5286</v>
      </c>
      <c r="U10" s="186">
        <v>-5286</v>
      </c>
      <c r="V10" s="186">
        <v>-5286</v>
      </c>
      <c r="W10" s="186">
        <v>-5286</v>
      </c>
      <c r="X10" s="186">
        <v>-5286</v>
      </c>
      <c r="Y10" s="186">
        <v>-5286</v>
      </c>
      <c r="Z10" s="186">
        <v>-5286</v>
      </c>
      <c r="AA10" s="186">
        <v>-5286</v>
      </c>
      <c r="AB10" s="186">
        <v>-5286</v>
      </c>
      <c r="AC10" s="186">
        <v>-5286</v>
      </c>
      <c r="AD10" s="186">
        <v>-5286</v>
      </c>
      <c r="AE10" s="186">
        <v>-5286</v>
      </c>
      <c r="AF10" s="186">
        <v>-5286</v>
      </c>
      <c r="AG10" s="186">
        <v>-5286</v>
      </c>
      <c r="AH10" s="186">
        <v>-5286</v>
      </c>
      <c r="AI10" s="186">
        <v>-5286</v>
      </c>
      <c r="AJ10" s="186">
        <v>-5286</v>
      </c>
      <c r="AK10" s="186">
        <v>-5286</v>
      </c>
      <c r="AL10" s="186">
        <v>-5286</v>
      </c>
      <c r="AM10" s="186">
        <v>-5286</v>
      </c>
      <c r="AN10" s="186">
        <v>-5286</v>
      </c>
      <c r="AO10" s="186">
        <v>-5286</v>
      </c>
      <c r="AP10" s="186">
        <v>-5286</v>
      </c>
      <c r="AQ10" s="186">
        <v>-5286</v>
      </c>
      <c r="AR10" s="186">
        <v>-5286</v>
      </c>
      <c r="AS10" s="186">
        <v>-5286</v>
      </c>
      <c r="AT10" s="186">
        <v>-5286</v>
      </c>
      <c r="AU10" s="186">
        <v>-5286</v>
      </c>
      <c r="AV10" s="186">
        <v>-5286</v>
      </c>
      <c r="AW10" s="186">
        <v>-5286</v>
      </c>
      <c r="AX10" s="186">
        <v>-5286</v>
      </c>
      <c r="AY10" s="186">
        <v>-5286</v>
      </c>
      <c r="AZ10" s="186">
        <v>-5286</v>
      </c>
      <c r="BA10" s="186">
        <v>-5286</v>
      </c>
      <c r="BB10" s="186">
        <v>-5286</v>
      </c>
      <c r="BC10" s="186">
        <v>-5286</v>
      </c>
      <c r="BD10" s="186">
        <v>-5286</v>
      </c>
      <c r="BE10" s="186">
        <v>-5286</v>
      </c>
      <c r="BF10" s="186">
        <v>-5286</v>
      </c>
      <c r="BG10" s="186">
        <v>-5286</v>
      </c>
      <c r="BH10" s="186">
        <v>-5286</v>
      </c>
      <c r="BI10" s="186">
        <v>-5286</v>
      </c>
      <c r="BJ10" s="186">
        <v>-5286</v>
      </c>
      <c r="BK10" s="186">
        <v>-5286</v>
      </c>
      <c r="BL10" s="186">
        <v>-5286</v>
      </c>
      <c r="BM10" s="186">
        <v>-5286</v>
      </c>
      <c r="BN10" s="186">
        <v>-5286</v>
      </c>
      <c r="BO10" s="186">
        <v>-5286</v>
      </c>
      <c r="BP10" s="186">
        <v>-5286</v>
      </c>
      <c r="BQ10" s="186">
        <v>-5286</v>
      </c>
      <c r="BR10" s="186">
        <v>-5286</v>
      </c>
      <c r="BS10" s="186">
        <v>-5286</v>
      </c>
      <c r="BT10" s="186">
        <v>-5286</v>
      </c>
      <c r="BU10" s="186">
        <v>-5286</v>
      </c>
      <c r="BV10" s="186">
        <v>-5286</v>
      </c>
      <c r="BW10" s="186">
        <v>-5286</v>
      </c>
    </row>
    <row r="11" spans="1:75"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</row>
    <row r="12" spans="1:75">
      <c r="C12" s="311" t="s">
        <v>316</v>
      </c>
    </row>
    <row r="14" spans="1:75" s="311" customFormat="1">
      <c r="C14" s="311" t="s">
        <v>89</v>
      </c>
      <c r="E14" s="311" t="s">
        <v>115</v>
      </c>
      <c r="F14" s="4" t="s">
        <v>19</v>
      </c>
      <c r="G14" s="4" t="s">
        <v>20</v>
      </c>
      <c r="H14" s="4" t="s">
        <v>21</v>
      </c>
      <c r="I14" s="4" t="s">
        <v>22</v>
      </c>
      <c r="J14" s="4" t="s">
        <v>23</v>
      </c>
      <c r="K14" s="4" t="s">
        <v>24</v>
      </c>
      <c r="L14" s="4" t="s">
        <v>25</v>
      </c>
      <c r="M14" s="4" t="s">
        <v>26</v>
      </c>
      <c r="N14" s="4" t="s">
        <v>27</v>
      </c>
      <c r="O14" s="4" t="s">
        <v>28</v>
      </c>
      <c r="P14" s="4" t="s">
        <v>29</v>
      </c>
      <c r="Q14" s="4" t="s">
        <v>30</v>
      </c>
      <c r="R14" s="4" t="s">
        <v>31</v>
      </c>
      <c r="S14" s="4" t="s">
        <v>32</v>
      </c>
      <c r="T14" s="4" t="s">
        <v>33</v>
      </c>
      <c r="U14" s="4" t="s">
        <v>34</v>
      </c>
      <c r="V14" s="4" t="s">
        <v>35</v>
      </c>
      <c r="W14" s="4" t="s">
        <v>36</v>
      </c>
      <c r="X14" s="4" t="s">
        <v>37</v>
      </c>
      <c r="Y14" s="4" t="s">
        <v>38</v>
      </c>
      <c r="Z14" s="4" t="s">
        <v>39</v>
      </c>
      <c r="AA14" s="4" t="s">
        <v>40</v>
      </c>
      <c r="AB14" s="4" t="s">
        <v>41</v>
      </c>
      <c r="AC14" s="4" t="s">
        <v>42</v>
      </c>
      <c r="AD14" s="4" t="s">
        <v>43</v>
      </c>
      <c r="AE14" s="4" t="s">
        <v>44</v>
      </c>
      <c r="AF14" s="4" t="s">
        <v>45</v>
      </c>
      <c r="AG14" s="4" t="s">
        <v>46</v>
      </c>
      <c r="AH14" s="4" t="s">
        <v>47</v>
      </c>
      <c r="AI14" s="4" t="s">
        <v>48</v>
      </c>
      <c r="AJ14" s="4" t="s">
        <v>49</v>
      </c>
      <c r="AK14" s="4" t="s">
        <v>50</v>
      </c>
      <c r="AL14" s="4" t="s">
        <v>51</v>
      </c>
      <c r="AM14" s="4" t="s">
        <v>52</v>
      </c>
      <c r="AN14" s="4" t="s">
        <v>53</v>
      </c>
      <c r="AO14" s="4" t="s">
        <v>54</v>
      </c>
      <c r="AP14" s="4" t="s">
        <v>55</v>
      </c>
      <c r="AQ14" s="4" t="s">
        <v>56</v>
      </c>
      <c r="AR14" s="4" t="s">
        <v>57</v>
      </c>
      <c r="AS14" s="4" t="s">
        <v>58</v>
      </c>
      <c r="AT14" s="4" t="s">
        <v>59</v>
      </c>
      <c r="AU14" s="4" t="s">
        <v>60</v>
      </c>
      <c r="AV14" s="4" t="s">
        <v>61</v>
      </c>
      <c r="AW14" s="4" t="s">
        <v>62</v>
      </c>
      <c r="AX14" s="4" t="s">
        <v>63</v>
      </c>
      <c r="AY14" s="4" t="s">
        <v>64</v>
      </c>
      <c r="AZ14" s="4" t="s">
        <v>65</v>
      </c>
      <c r="BA14" s="4" t="s">
        <v>66</v>
      </c>
      <c r="BB14" s="4" t="s">
        <v>67</v>
      </c>
      <c r="BC14" s="4" t="s">
        <v>68</v>
      </c>
      <c r="BD14" s="4" t="s">
        <v>69</v>
      </c>
      <c r="BE14" s="4" t="s">
        <v>70</v>
      </c>
      <c r="BF14" s="4" t="s">
        <v>71</v>
      </c>
      <c r="BG14" s="4" t="s">
        <v>72</v>
      </c>
      <c r="BH14" s="4" t="s">
        <v>73</v>
      </c>
      <c r="BI14" s="4" t="s">
        <v>74</v>
      </c>
      <c r="BJ14" s="4" t="s">
        <v>75</v>
      </c>
      <c r="BK14" s="4" t="s">
        <v>76</v>
      </c>
      <c r="BL14" s="4" t="s">
        <v>77</v>
      </c>
      <c r="BM14" s="4" t="s">
        <v>78</v>
      </c>
      <c r="BN14" s="4" t="s">
        <v>79</v>
      </c>
      <c r="BO14" s="4" t="s">
        <v>80</v>
      </c>
      <c r="BP14" s="4" t="s">
        <v>81</v>
      </c>
      <c r="BQ14" s="4" t="s">
        <v>82</v>
      </c>
      <c r="BR14" s="4" t="s">
        <v>83</v>
      </c>
      <c r="BS14" s="4" t="s">
        <v>84</v>
      </c>
      <c r="BT14" s="4" t="s">
        <v>85</v>
      </c>
      <c r="BU14" s="4" t="s">
        <v>86</v>
      </c>
      <c r="BV14" s="4" t="s">
        <v>87</v>
      </c>
      <c r="BW14" s="4" t="s">
        <v>88</v>
      </c>
    </row>
    <row r="15" spans="1:75">
      <c r="A15" s="133" t="s">
        <v>373</v>
      </c>
      <c r="C15" s="133" t="s">
        <v>315</v>
      </c>
      <c r="E15" s="313">
        <v>-1536.2481504099869</v>
      </c>
      <c r="F15" s="313">
        <v>-1338.5850587808436</v>
      </c>
      <c r="G15" s="313">
        <v>-1408.7792180106135</v>
      </c>
      <c r="H15" s="313">
        <v>-1172.4548345513253</v>
      </c>
      <c r="I15" s="313">
        <v>-1454.8100689070607</v>
      </c>
      <c r="J15" s="313">
        <v>-1720.632275531332</v>
      </c>
      <c r="K15" s="313">
        <v>-2014.3680642774755</v>
      </c>
      <c r="L15" s="313">
        <v>-1917.218033467303</v>
      </c>
      <c r="M15" s="313">
        <v>-2176.967941826997</v>
      </c>
      <c r="N15" s="313">
        <v>-2445.2306962778575</v>
      </c>
      <c r="O15" s="313">
        <v>-2711.0432692930999</v>
      </c>
      <c r="P15" s="313">
        <v>-2871.1195240979428</v>
      </c>
      <c r="Q15" s="313">
        <v>-3189.9892706288565</v>
      </c>
    </row>
    <row r="16" spans="1:75">
      <c r="C16" s="133" t="s">
        <v>452</v>
      </c>
      <c r="E16" s="313">
        <v>0</v>
      </c>
      <c r="F16" s="313">
        <f>954*(1-0.14)</f>
        <v>820.43999999999994</v>
      </c>
      <c r="G16" s="313">
        <f>1145*(1-0.14)</f>
        <v>984.69999999999993</v>
      </c>
      <c r="H16" s="313">
        <f t="shared" ref="H16:Q16" si="1">1145*(1-0.14)</f>
        <v>984.69999999999993</v>
      </c>
      <c r="I16" s="313">
        <f t="shared" si="1"/>
        <v>984.69999999999993</v>
      </c>
      <c r="J16" s="313">
        <f t="shared" si="1"/>
        <v>984.69999999999993</v>
      </c>
      <c r="K16" s="313">
        <f t="shared" si="1"/>
        <v>984.69999999999993</v>
      </c>
      <c r="L16" s="313">
        <f t="shared" si="1"/>
        <v>984.69999999999993</v>
      </c>
      <c r="M16" s="313">
        <f t="shared" si="1"/>
        <v>984.69999999999993</v>
      </c>
      <c r="N16" s="313">
        <f t="shared" si="1"/>
        <v>984.69999999999993</v>
      </c>
      <c r="O16" s="313">
        <f t="shared" si="1"/>
        <v>984.69999999999993</v>
      </c>
      <c r="P16" s="313">
        <f t="shared" si="1"/>
        <v>984.69999999999993</v>
      </c>
      <c r="Q16" s="313">
        <f t="shared" si="1"/>
        <v>984.69999999999993</v>
      </c>
    </row>
    <row r="17" spans="1:75" s="186" customFormat="1">
      <c r="A17" s="134"/>
      <c r="C17" s="186" t="s">
        <v>289</v>
      </c>
      <c r="E17" s="134">
        <v>0</v>
      </c>
      <c r="F17" s="314">
        <f>IF(F15-F16&lt;-F16,-F16,0)</f>
        <v>-820.43999999999994</v>
      </c>
      <c r="G17" s="314">
        <f t="shared" ref="G17:Q17" si="2">IF(G15-G16&lt;-G16,-G16,0)</f>
        <v>-984.69999999999993</v>
      </c>
      <c r="H17" s="314">
        <f t="shared" si="2"/>
        <v>-984.69999999999993</v>
      </c>
      <c r="I17" s="314">
        <f t="shared" si="2"/>
        <v>-984.69999999999993</v>
      </c>
      <c r="J17" s="314">
        <f t="shared" si="2"/>
        <v>-984.69999999999993</v>
      </c>
      <c r="K17" s="314">
        <f t="shared" si="2"/>
        <v>-984.69999999999993</v>
      </c>
      <c r="L17" s="314">
        <f t="shared" si="2"/>
        <v>-984.69999999999993</v>
      </c>
      <c r="M17" s="314">
        <f t="shared" si="2"/>
        <v>-984.69999999999993</v>
      </c>
      <c r="N17" s="314">
        <f t="shared" si="2"/>
        <v>-984.69999999999993</v>
      </c>
      <c r="O17" s="314">
        <f t="shared" si="2"/>
        <v>-984.69999999999993</v>
      </c>
      <c r="P17" s="314">
        <f t="shared" si="2"/>
        <v>-984.69999999999993</v>
      </c>
      <c r="Q17" s="314">
        <f t="shared" si="2"/>
        <v>-984.69999999999993</v>
      </c>
      <c r="R17" s="314">
        <f>Q17</f>
        <v>-984.69999999999993</v>
      </c>
      <c r="S17" s="314">
        <f t="shared" ref="S17:BW17" si="3">R17</f>
        <v>-984.69999999999993</v>
      </c>
      <c r="T17" s="314">
        <f t="shared" si="3"/>
        <v>-984.69999999999993</v>
      </c>
      <c r="U17" s="314">
        <f t="shared" si="3"/>
        <v>-984.69999999999993</v>
      </c>
      <c r="V17" s="314">
        <f t="shared" si="3"/>
        <v>-984.69999999999993</v>
      </c>
      <c r="W17" s="314">
        <f t="shared" si="3"/>
        <v>-984.69999999999993</v>
      </c>
      <c r="X17" s="314">
        <f t="shared" si="3"/>
        <v>-984.69999999999993</v>
      </c>
      <c r="Y17" s="314">
        <f t="shared" si="3"/>
        <v>-984.69999999999993</v>
      </c>
      <c r="Z17" s="314">
        <f t="shared" si="3"/>
        <v>-984.69999999999993</v>
      </c>
      <c r="AA17" s="314">
        <f t="shared" si="3"/>
        <v>-984.69999999999993</v>
      </c>
      <c r="AB17" s="314">
        <f t="shared" si="3"/>
        <v>-984.69999999999993</v>
      </c>
      <c r="AC17" s="314">
        <f t="shared" si="3"/>
        <v>-984.69999999999993</v>
      </c>
      <c r="AD17" s="314">
        <f t="shared" si="3"/>
        <v>-984.69999999999993</v>
      </c>
      <c r="AE17" s="314">
        <f t="shared" si="3"/>
        <v>-984.69999999999993</v>
      </c>
      <c r="AF17" s="314">
        <f t="shared" si="3"/>
        <v>-984.69999999999993</v>
      </c>
      <c r="AG17" s="314">
        <f t="shared" si="3"/>
        <v>-984.69999999999993</v>
      </c>
      <c r="AH17" s="314">
        <f t="shared" si="3"/>
        <v>-984.69999999999993</v>
      </c>
      <c r="AI17" s="314">
        <f t="shared" si="3"/>
        <v>-984.69999999999993</v>
      </c>
      <c r="AJ17" s="314">
        <f t="shared" si="3"/>
        <v>-984.69999999999993</v>
      </c>
      <c r="AK17" s="314">
        <f t="shared" si="3"/>
        <v>-984.69999999999993</v>
      </c>
      <c r="AL17" s="314">
        <f t="shared" si="3"/>
        <v>-984.69999999999993</v>
      </c>
      <c r="AM17" s="314">
        <f t="shared" si="3"/>
        <v>-984.69999999999993</v>
      </c>
      <c r="AN17" s="314">
        <f t="shared" si="3"/>
        <v>-984.69999999999993</v>
      </c>
      <c r="AO17" s="314">
        <f t="shared" si="3"/>
        <v>-984.69999999999993</v>
      </c>
      <c r="AP17" s="314">
        <f t="shared" si="3"/>
        <v>-984.69999999999993</v>
      </c>
      <c r="AQ17" s="314">
        <f t="shared" si="3"/>
        <v>-984.69999999999993</v>
      </c>
      <c r="AR17" s="314">
        <f t="shared" si="3"/>
        <v>-984.69999999999993</v>
      </c>
      <c r="AS17" s="314">
        <f t="shared" si="3"/>
        <v>-984.69999999999993</v>
      </c>
      <c r="AT17" s="314">
        <f t="shared" si="3"/>
        <v>-984.69999999999993</v>
      </c>
      <c r="AU17" s="314">
        <f t="shared" si="3"/>
        <v>-984.69999999999993</v>
      </c>
      <c r="AV17" s="314">
        <f t="shared" si="3"/>
        <v>-984.69999999999993</v>
      </c>
      <c r="AW17" s="314">
        <f t="shared" si="3"/>
        <v>-984.69999999999993</v>
      </c>
      <c r="AX17" s="314">
        <f t="shared" si="3"/>
        <v>-984.69999999999993</v>
      </c>
      <c r="AY17" s="314">
        <f t="shared" si="3"/>
        <v>-984.69999999999993</v>
      </c>
      <c r="AZ17" s="314">
        <f t="shared" si="3"/>
        <v>-984.69999999999993</v>
      </c>
      <c r="BA17" s="314">
        <f t="shared" si="3"/>
        <v>-984.69999999999993</v>
      </c>
      <c r="BB17" s="314">
        <f t="shared" si="3"/>
        <v>-984.69999999999993</v>
      </c>
      <c r="BC17" s="314">
        <f t="shared" si="3"/>
        <v>-984.69999999999993</v>
      </c>
      <c r="BD17" s="314">
        <f t="shared" si="3"/>
        <v>-984.69999999999993</v>
      </c>
      <c r="BE17" s="314">
        <f t="shared" si="3"/>
        <v>-984.69999999999993</v>
      </c>
      <c r="BF17" s="314">
        <f t="shared" si="3"/>
        <v>-984.69999999999993</v>
      </c>
      <c r="BG17" s="314">
        <f t="shared" si="3"/>
        <v>-984.69999999999993</v>
      </c>
      <c r="BH17" s="314">
        <f t="shared" si="3"/>
        <v>-984.69999999999993</v>
      </c>
      <c r="BI17" s="314">
        <f t="shared" si="3"/>
        <v>-984.69999999999993</v>
      </c>
      <c r="BJ17" s="314">
        <f t="shared" si="3"/>
        <v>-984.69999999999993</v>
      </c>
      <c r="BK17" s="314">
        <f t="shared" si="3"/>
        <v>-984.69999999999993</v>
      </c>
      <c r="BL17" s="314">
        <f t="shared" si="3"/>
        <v>-984.69999999999993</v>
      </c>
      <c r="BM17" s="314">
        <f t="shared" si="3"/>
        <v>-984.69999999999993</v>
      </c>
      <c r="BN17" s="314">
        <f t="shared" si="3"/>
        <v>-984.69999999999993</v>
      </c>
      <c r="BO17" s="314">
        <f t="shared" si="3"/>
        <v>-984.69999999999993</v>
      </c>
      <c r="BP17" s="314">
        <f t="shared" si="3"/>
        <v>-984.69999999999993</v>
      </c>
      <c r="BQ17" s="314">
        <f t="shared" si="3"/>
        <v>-984.69999999999993</v>
      </c>
      <c r="BR17" s="314">
        <f t="shared" si="3"/>
        <v>-984.69999999999993</v>
      </c>
      <c r="BS17" s="314">
        <f t="shared" si="3"/>
        <v>-984.69999999999993</v>
      </c>
      <c r="BT17" s="314">
        <f t="shared" si="3"/>
        <v>-984.69999999999993</v>
      </c>
      <c r="BU17" s="314">
        <f t="shared" si="3"/>
        <v>-984.69999999999993</v>
      </c>
      <c r="BV17" s="314">
        <f t="shared" si="3"/>
        <v>-984.69999999999993</v>
      </c>
      <c r="BW17" s="314">
        <f t="shared" si="3"/>
        <v>-984.69999999999993</v>
      </c>
    </row>
    <row r="18" spans="1:75" s="186" customFormat="1"/>
    <row r="19" spans="1:75" ht="18.75">
      <c r="C19" s="310" t="s">
        <v>312</v>
      </c>
    </row>
    <row r="21" spans="1:75">
      <c r="C21" s="311" t="s">
        <v>288</v>
      </c>
    </row>
    <row r="22" spans="1:75">
      <c r="Q22" s="312"/>
    </row>
    <row r="23" spans="1:75" s="193" customFormat="1">
      <c r="C23" s="193" t="s">
        <v>89</v>
      </c>
      <c r="E23" s="193" t="s">
        <v>115</v>
      </c>
      <c r="F23" s="9" t="s">
        <v>19</v>
      </c>
      <c r="G23" s="9" t="s">
        <v>20</v>
      </c>
      <c r="H23" s="9" t="s">
        <v>21</v>
      </c>
      <c r="I23" s="9" t="s">
        <v>22</v>
      </c>
      <c r="J23" s="9" t="s">
        <v>23</v>
      </c>
      <c r="K23" s="9" t="s">
        <v>24</v>
      </c>
      <c r="L23" s="9" t="s">
        <v>25</v>
      </c>
      <c r="M23" s="9" t="s">
        <v>26</v>
      </c>
      <c r="N23" s="9" t="s">
        <v>27</v>
      </c>
      <c r="O23" s="9" t="s">
        <v>28</v>
      </c>
      <c r="P23" s="9" t="s">
        <v>29</v>
      </c>
      <c r="Q23" s="9" t="s">
        <v>30</v>
      </c>
      <c r="R23" s="9" t="s">
        <v>31</v>
      </c>
      <c r="S23" s="9" t="s">
        <v>32</v>
      </c>
      <c r="T23" s="9" t="s">
        <v>33</v>
      </c>
      <c r="U23" s="9" t="s">
        <v>34</v>
      </c>
      <c r="V23" s="9" t="s">
        <v>35</v>
      </c>
      <c r="W23" s="9" t="s">
        <v>36</v>
      </c>
      <c r="X23" s="9" t="s">
        <v>37</v>
      </c>
      <c r="Y23" s="9" t="s">
        <v>38</v>
      </c>
      <c r="Z23" s="9" t="s">
        <v>39</v>
      </c>
      <c r="AA23" s="9" t="s">
        <v>40</v>
      </c>
      <c r="AB23" s="9" t="s">
        <v>41</v>
      </c>
      <c r="AC23" s="9" t="s">
        <v>42</v>
      </c>
      <c r="AD23" s="9" t="s">
        <v>43</v>
      </c>
      <c r="AE23" s="9" t="s">
        <v>44</v>
      </c>
      <c r="AF23" s="9" t="s">
        <v>45</v>
      </c>
      <c r="AG23" s="9" t="s">
        <v>46</v>
      </c>
      <c r="AH23" s="9" t="s">
        <v>47</v>
      </c>
      <c r="AI23" s="9" t="s">
        <v>48</v>
      </c>
      <c r="AJ23" s="9" t="s">
        <v>49</v>
      </c>
      <c r="AK23" s="9" t="s">
        <v>50</v>
      </c>
      <c r="AL23" s="9" t="s">
        <v>51</v>
      </c>
      <c r="AM23" s="9" t="s">
        <v>52</v>
      </c>
      <c r="AN23" s="9" t="s">
        <v>53</v>
      </c>
      <c r="AO23" s="9" t="s">
        <v>54</v>
      </c>
      <c r="AP23" s="9" t="s">
        <v>55</v>
      </c>
      <c r="AQ23" s="9" t="s">
        <v>56</v>
      </c>
      <c r="AR23" s="9" t="s">
        <v>57</v>
      </c>
      <c r="AS23" s="9" t="s">
        <v>58</v>
      </c>
      <c r="AT23" s="9" t="s">
        <v>59</v>
      </c>
      <c r="AU23" s="9" t="s">
        <v>60</v>
      </c>
      <c r="AV23" s="9" t="s">
        <v>61</v>
      </c>
      <c r="AW23" s="9" t="s">
        <v>62</v>
      </c>
      <c r="AX23" s="9" t="s">
        <v>63</v>
      </c>
      <c r="AY23" s="9" t="s">
        <v>64</v>
      </c>
      <c r="AZ23" s="9" t="s">
        <v>65</v>
      </c>
      <c r="BA23" s="9" t="s">
        <v>66</v>
      </c>
      <c r="BB23" s="9" t="s">
        <v>67</v>
      </c>
      <c r="BC23" s="9" t="s">
        <v>68</v>
      </c>
      <c r="BD23" s="9" t="s">
        <v>69</v>
      </c>
      <c r="BE23" s="9" t="s">
        <v>70</v>
      </c>
      <c r="BF23" s="9" t="s">
        <v>71</v>
      </c>
      <c r="BG23" s="9" t="s">
        <v>72</v>
      </c>
      <c r="BH23" s="9" t="s">
        <v>73</v>
      </c>
      <c r="BI23" s="9" t="s">
        <v>74</v>
      </c>
      <c r="BJ23" s="9" t="s">
        <v>75</v>
      </c>
      <c r="BK23" s="9" t="s">
        <v>76</v>
      </c>
      <c r="BL23" s="9" t="s">
        <v>77</v>
      </c>
      <c r="BM23" s="9" t="s">
        <v>78</v>
      </c>
      <c r="BN23" s="9" t="s">
        <v>79</v>
      </c>
      <c r="BO23" s="9" t="s">
        <v>80</v>
      </c>
      <c r="BP23" s="9" t="s">
        <v>81</v>
      </c>
      <c r="BQ23" s="9" t="s">
        <v>82</v>
      </c>
      <c r="BR23" s="9" t="s">
        <v>83</v>
      </c>
      <c r="BS23" s="9" t="s">
        <v>84</v>
      </c>
      <c r="BT23" s="9" t="s">
        <v>85</v>
      </c>
      <c r="BU23" s="9" t="s">
        <v>86</v>
      </c>
      <c r="BV23" s="9" t="s">
        <v>87</v>
      </c>
      <c r="BW23" s="9" t="s">
        <v>88</v>
      </c>
    </row>
    <row r="24" spans="1:75">
      <c r="A24" s="133" t="s">
        <v>372</v>
      </c>
      <c r="C24" s="133" t="s">
        <v>315</v>
      </c>
      <c r="E24" s="313">
        <v>991.43771151878173</v>
      </c>
      <c r="F24" s="313">
        <v>3735.391771327384</v>
      </c>
      <c r="G24" s="313">
        <v>4257.4556966827222</v>
      </c>
      <c r="H24" s="313">
        <v>3695.4060857558507</v>
      </c>
      <c r="I24" s="313">
        <v>2926.139128966548</v>
      </c>
      <c r="J24" s="313">
        <v>2153.8132114884211</v>
      </c>
      <c r="K24" s="313">
        <v>1328.1686424998188</v>
      </c>
      <c r="L24" s="313">
        <v>505.87964282526809</v>
      </c>
      <c r="M24" s="313">
        <v>-416.91505581977253</v>
      </c>
      <c r="N24" s="313">
        <v>-1093.2285844330327</v>
      </c>
      <c r="O24" s="313">
        <v>-1839.5110858318221</v>
      </c>
      <c r="P24" s="313">
        <v>-2409.5458151277708</v>
      </c>
      <c r="Q24" s="313">
        <v>-3559.6456444039941</v>
      </c>
    </row>
    <row r="25" spans="1:75">
      <c r="C25" s="133" t="s">
        <v>311</v>
      </c>
      <c r="E25" s="133">
        <v>366</v>
      </c>
      <c r="F25" s="133">
        <v>3892</v>
      </c>
      <c r="G25" s="133">
        <v>5286</v>
      </c>
      <c r="H25" s="133">
        <v>5286</v>
      </c>
      <c r="I25" s="133">
        <v>5286</v>
      </c>
      <c r="J25" s="133">
        <v>5286</v>
      </c>
      <c r="K25" s="133">
        <v>5286</v>
      </c>
      <c r="L25" s="133">
        <v>5286</v>
      </c>
      <c r="M25" s="133">
        <v>5286</v>
      </c>
      <c r="N25" s="133">
        <v>5286</v>
      </c>
      <c r="O25" s="133">
        <v>5286</v>
      </c>
      <c r="P25" s="133">
        <v>5286</v>
      </c>
      <c r="Q25" s="133">
        <v>5286</v>
      </c>
    </row>
    <row r="26" spans="1:75" s="186" customFormat="1">
      <c r="C26" s="186" t="s">
        <v>289</v>
      </c>
      <c r="E26" s="314">
        <f>IF(E24-E25&lt;0,E24-E25,0)</f>
        <v>0</v>
      </c>
      <c r="F26" s="314">
        <f>IF(F24-F25&lt;0,F24-F25,0)</f>
        <v>-156.60822867261595</v>
      </c>
      <c r="G26" s="314">
        <f t="shared" ref="G26:L26" si="4">IF(G24-G25&lt;0,G24-G25,0)</f>
        <v>-1028.5443033172778</v>
      </c>
      <c r="H26" s="314">
        <f t="shared" si="4"/>
        <v>-1590.5939142441493</v>
      </c>
      <c r="I26" s="314">
        <f t="shared" si="4"/>
        <v>-2359.860871033452</v>
      </c>
      <c r="J26" s="314">
        <f t="shared" si="4"/>
        <v>-3132.1867885115789</v>
      </c>
      <c r="K26" s="314">
        <f t="shared" si="4"/>
        <v>-3957.8313575001812</v>
      </c>
      <c r="L26" s="314">
        <f t="shared" si="4"/>
        <v>-4780.1203571747319</v>
      </c>
      <c r="M26" s="314">
        <f>IF(M24-M25&lt;-M25,-M25,0)</f>
        <v>-5286</v>
      </c>
      <c r="N26" s="314">
        <f t="shared" ref="N26:Q26" si="5">IF(N24-N25&lt;-N25,-N25,0)</f>
        <v>-5286</v>
      </c>
      <c r="O26" s="314">
        <f t="shared" si="5"/>
        <v>-5286</v>
      </c>
      <c r="P26" s="314">
        <f t="shared" si="5"/>
        <v>-5286</v>
      </c>
      <c r="Q26" s="314">
        <f t="shared" si="5"/>
        <v>-5286</v>
      </c>
      <c r="R26" s="186">
        <v>-5286</v>
      </c>
      <c r="S26" s="186">
        <v>-5286</v>
      </c>
      <c r="T26" s="186">
        <v>-5286</v>
      </c>
      <c r="U26" s="186">
        <v>-5286</v>
      </c>
      <c r="V26" s="186">
        <v>-5286</v>
      </c>
      <c r="W26" s="186">
        <v>-5286</v>
      </c>
      <c r="X26" s="186">
        <v>-5286</v>
      </c>
      <c r="Y26" s="186">
        <v>-5286</v>
      </c>
      <c r="Z26" s="186">
        <v>-5286</v>
      </c>
      <c r="AA26" s="186">
        <v>-5286</v>
      </c>
      <c r="AB26" s="186">
        <v>-5286</v>
      </c>
      <c r="AC26" s="186">
        <v>-5286</v>
      </c>
      <c r="AD26" s="186">
        <v>-5286</v>
      </c>
      <c r="AE26" s="186">
        <v>-5286</v>
      </c>
      <c r="AF26" s="186">
        <v>-5286</v>
      </c>
      <c r="AG26" s="186">
        <v>-5286</v>
      </c>
      <c r="AH26" s="186">
        <v>-5286</v>
      </c>
      <c r="AI26" s="186">
        <v>-5286</v>
      </c>
      <c r="AJ26" s="186">
        <v>-5286</v>
      </c>
      <c r="AK26" s="186">
        <v>-5286</v>
      </c>
      <c r="AL26" s="186">
        <v>-5286</v>
      </c>
      <c r="AM26" s="186">
        <v>-5286</v>
      </c>
      <c r="AN26" s="186">
        <v>-5286</v>
      </c>
      <c r="AO26" s="186">
        <v>-5286</v>
      </c>
      <c r="AP26" s="186">
        <v>-5286</v>
      </c>
      <c r="AQ26" s="186">
        <v>-5286</v>
      </c>
      <c r="AR26" s="186">
        <v>-5286</v>
      </c>
      <c r="AS26" s="186">
        <v>-5286</v>
      </c>
      <c r="AT26" s="186">
        <v>-5286</v>
      </c>
      <c r="AU26" s="186">
        <v>-5286</v>
      </c>
      <c r="AV26" s="186">
        <v>-5286</v>
      </c>
      <c r="AW26" s="186">
        <v>-5286</v>
      </c>
      <c r="AX26" s="186">
        <v>-5286</v>
      </c>
      <c r="AY26" s="186">
        <v>-5286</v>
      </c>
      <c r="AZ26" s="186">
        <v>-5286</v>
      </c>
      <c r="BA26" s="186">
        <v>-5286</v>
      </c>
      <c r="BB26" s="186">
        <v>-5286</v>
      </c>
      <c r="BC26" s="186">
        <v>-5286</v>
      </c>
      <c r="BD26" s="186">
        <v>-5286</v>
      </c>
      <c r="BE26" s="186">
        <v>-5286</v>
      </c>
      <c r="BF26" s="186">
        <v>-5286</v>
      </c>
      <c r="BG26" s="186">
        <v>-5286</v>
      </c>
      <c r="BH26" s="186">
        <v>-5286</v>
      </c>
      <c r="BI26" s="186">
        <v>-5286</v>
      </c>
      <c r="BJ26" s="186">
        <v>-5286</v>
      </c>
      <c r="BK26" s="186">
        <v>-5286</v>
      </c>
      <c r="BL26" s="186">
        <v>-5286</v>
      </c>
      <c r="BM26" s="186">
        <v>-5286</v>
      </c>
      <c r="BN26" s="186">
        <v>-5286</v>
      </c>
      <c r="BO26" s="186">
        <v>-5286</v>
      </c>
      <c r="BP26" s="186">
        <v>-5286</v>
      </c>
      <c r="BQ26" s="186">
        <v>-5286</v>
      </c>
      <c r="BR26" s="186">
        <v>-5286</v>
      </c>
      <c r="BS26" s="186">
        <v>-5286</v>
      </c>
      <c r="BT26" s="186">
        <v>-5286</v>
      </c>
      <c r="BU26" s="186">
        <v>-5286</v>
      </c>
      <c r="BV26" s="186">
        <v>-5286</v>
      </c>
      <c r="BW26" s="186">
        <v>-5286</v>
      </c>
    </row>
    <row r="27" spans="1:75"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</row>
    <row r="28" spans="1:75">
      <c r="C28" s="311" t="s">
        <v>316</v>
      </c>
    </row>
    <row r="29" spans="1:75">
      <c r="I29" s="133">
        <v>-219</v>
      </c>
    </row>
    <row r="30" spans="1:75" s="311" customFormat="1">
      <c r="C30" s="311" t="s">
        <v>89</v>
      </c>
      <c r="E30" s="311" t="s">
        <v>115</v>
      </c>
      <c r="F30" s="4" t="s">
        <v>19</v>
      </c>
      <c r="G30" s="4" t="s">
        <v>20</v>
      </c>
      <c r="H30" s="4" t="s">
        <v>21</v>
      </c>
      <c r="I30" s="4" t="s">
        <v>22</v>
      </c>
      <c r="J30" s="4" t="s">
        <v>23</v>
      </c>
      <c r="K30" s="4" t="s">
        <v>24</v>
      </c>
      <c r="L30" s="4" t="s">
        <v>25</v>
      </c>
      <c r="M30" s="4" t="s">
        <v>26</v>
      </c>
      <c r="N30" s="4" t="s">
        <v>27</v>
      </c>
      <c r="O30" s="4" t="s">
        <v>28</v>
      </c>
      <c r="P30" s="4" t="s">
        <v>29</v>
      </c>
      <c r="Q30" s="4" t="s">
        <v>30</v>
      </c>
      <c r="R30" s="4" t="s">
        <v>31</v>
      </c>
      <c r="S30" s="4" t="s">
        <v>32</v>
      </c>
      <c r="T30" s="4" t="s">
        <v>33</v>
      </c>
      <c r="U30" s="4" t="s">
        <v>34</v>
      </c>
      <c r="V30" s="4" t="s">
        <v>35</v>
      </c>
      <c r="W30" s="4" t="s">
        <v>36</v>
      </c>
      <c r="X30" s="4" t="s">
        <v>37</v>
      </c>
      <c r="Y30" s="4" t="s">
        <v>38</v>
      </c>
      <c r="Z30" s="4" t="s">
        <v>39</v>
      </c>
      <c r="AA30" s="4" t="s">
        <v>40</v>
      </c>
      <c r="AB30" s="4" t="s">
        <v>41</v>
      </c>
      <c r="AC30" s="4" t="s">
        <v>42</v>
      </c>
      <c r="AD30" s="4" t="s">
        <v>43</v>
      </c>
      <c r="AE30" s="4" t="s">
        <v>44</v>
      </c>
      <c r="AF30" s="4" t="s">
        <v>45</v>
      </c>
      <c r="AG30" s="4" t="s">
        <v>46</v>
      </c>
      <c r="AH30" s="4" t="s">
        <v>47</v>
      </c>
      <c r="AI30" s="4" t="s">
        <v>48</v>
      </c>
      <c r="AJ30" s="4" t="s">
        <v>49</v>
      </c>
      <c r="AK30" s="4" t="s">
        <v>50</v>
      </c>
      <c r="AL30" s="4" t="s">
        <v>51</v>
      </c>
      <c r="AM30" s="4" t="s">
        <v>52</v>
      </c>
      <c r="AN30" s="4" t="s">
        <v>53</v>
      </c>
      <c r="AO30" s="4" t="s">
        <v>54</v>
      </c>
      <c r="AP30" s="4" t="s">
        <v>55</v>
      </c>
      <c r="AQ30" s="4" t="s">
        <v>56</v>
      </c>
      <c r="AR30" s="4" t="s">
        <v>57</v>
      </c>
      <c r="AS30" s="4" t="s">
        <v>58</v>
      </c>
      <c r="AT30" s="4" t="s">
        <v>59</v>
      </c>
      <c r="AU30" s="4" t="s">
        <v>60</v>
      </c>
      <c r="AV30" s="4" t="s">
        <v>61</v>
      </c>
      <c r="AW30" s="4" t="s">
        <v>62</v>
      </c>
      <c r="AX30" s="4" t="s">
        <v>63</v>
      </c>
      <c r="AY30" s="4" t="s">
        <v>64</v>
      </c>
      <c r="AZ30" s="4" t="s">
        <v>65</v>
      </c>
      <c r="BA30" s="4" t="s">
        <v>66</v>
      </c>
      <c r="BB30" s="4" t="s">
        <v>67</v>
      </c>
      <c r="BC30" s="4" t="s">
        <v>68</v>
      </c>
      <c r="BD30" s="4" t="s">
        <v>69</v>
      </c>
      <c r="BE30" s="4" t="s">
        <v>70</v>
      </c>
      <c r="BF30" s="4" t="s">
        <v>71</v>
      </c>
      <c r="BG30" s="4" t="s">
        <v>72</v>
      </c>
      <c r="BH30" s="4" t="s">
        <v>73</v>
      </c>
      <c r="BI30" s="4" t="s">
        <v>74</v>
      </c>
      <c r="BJ30" s="4" t="s">
        <v>75</v>
      </c>
      <c r="BK30" s="4" t="s">
        <v>76</v>
      </c>
      <c r="BL30" s="4" t="s">
        <v>77</v>
      </c>
      <c r="BM30" s="4" t="s">
        <v>78</v>
      </c>
      <c r="BN30" s="4" t="s">
        <v>79</v>
      </c>
      <c r="BO30" s="4" t="s">
        <v>80</v>
      </c>
      <c r="BP30" s="4" t="s">
        <v>81</v>
      </c>
      <c r="BQ30" s="4" t="s">
        <v>82</v>
      </c>
      <c r="BR30" s="4" t="s">
        <v>83</v>
      </c>
      <c r="BS30" s="4" t="s">
        <v>84</v>
      </c>
      <c r="BT30" s="4" t="s">
        <v>85</v>
      </c>
      <c r="BU30" s="4" t="s">
        <v>86</v>
      </c>
      <c r="BV30" s="4" t="s">
        <v>87</v>
      </c>
      <c r="BW30" s="4" t="s">
        <v>88</v>
      </c>
    </row>
    <row r="31" spans="1:75">
      <c r="A31" s="133" t="s">
        <v>373</v>
      </c>
      <c r="C31" s="133" t="s">
        <v>315</v>
      </c>
      <c r="E31" s="313">
        <v>-235.98088984318588</v>
      </c>
      <c r="F31" s="313">
        <v>26.889788945858527</v>
      </c>
      <c r="G31" s="313">
        <v>23.418950989429277</v>
      </c>
      <c r="H31" s="313">
        <v>288.85262261816888</v>
      </c>
      <c r="I31" s="313">
        <v>69.783568852308235</v>
      </c>
      <c r="J31" s="313">
        <v>-124.41630013008012</v>
      </c>
      <c r="K31" s="313">
        <v>-330.43040815353038</v>
      </c>
      <c r="L31" s="313">
        <v>-181.88418441767999</v>
      </c>
      <c r="M31" s="313">
        <v>-388.53488987959645</v>
      </c>
      <c r="N31" s="313">
        <v>-602.65133453149429</v>
      </c>
      <c r="O31" s="313">
        <v>-808.4732221776901</v>
      </c>
      <c r="P31" s="313">
        <v>-902.52523710390938</v>
      </c>
      <c r="Q31" s="313">
        <v>-1169.3743975319551</v>
      </c>
    </row>
    <row r="32" spans="1:75">
      <c r="C32" s="133" t="s">
        <v>452</v>
      </c>
      <c r="E32" s="313">
        <v>0</v>
      </c>
      <c r="F32" s="313">
        <f>954*(1-0.14)</f>
        <v>820.43999999999994</v>
      </c>
      <c r="G32" s="313">
        <f>1145*(1-0.14)</f>
        <v>984.69999999999993</v>
      </c>
      <c r="H32" s="313">
        <f t="shared" ref="H32:Q32" si="6">1145*(1-0.14)</f>
        <v>984.69999999999993</v>
      </c>
      <c r="I32" s="313">
        <f t="shared" si="6"/>
        <v>984.69999999999993</v>
      </c>
      <c r="J32" s="313">
        <f t="shared" si="6"/>
        <v>984.69999999999993</v>
      </c>
      <c r="K32" s="313">
        <f t="shared" si="6"/>
        <v>984.69999999999993</v>
      </c>
      <c r="L32" s="313">
        <f t="shared" si="6"/>
        <v>984.69999999999993</v>
      </c>
      <c r="M32" s="313">
        <f t="shared" si="6"/>
        <v>984.69999999999993</v>
      </c>
      <c r="N32" s="313">
        <f t="shared" si="6"/>
        <v>984.69999999999993</v>
      </c>
      <c r="O32" s="313">
        <f t="shared" si="6"/>
        <v>984.69999999999993</v>
      </c>
      <c r="P32" s="313">
        <f t="shared" si="6"/>
        <v>984.69999999999993</v>
      </c>
      <c r="Q32" s="313">
        <f t="shared" si="6"/>
        <v>984.69999999999993</v>
      </c>
    </row>
    <row r="33" spans="1:75" s="186" customFormat="1">
      <c r="C33" s="186" t="s">
        <v>289</v>
      </c>
      <c r="E33" s="315">
        <v>0</v>
      </c>
      <c r="F33" s="314">
        <f>IF(F31-F32&lt;0,F31-F32,0)</f>
        <v>-793.55021105414141</v>
      </c>
      <c r="G33" s="314">
        <f>IF(G31-G32&lt;0,G31-G32,0)</f>
        <v>-961.28104901057065</v>
      </c>
      <c r="H33" s="314">
        <f>IF(H31-H32&lt;0,H31-H32,0)</f>
        <v>-695.84737738183105</v>
      </c>
      <c r="I33" s="314">
        <f>IF(I31-I32&lt;0,I31-I32,0)</f>
        <v>-914.9164311476917</v>
      </c>
      <c r="J33" s="314">
        <f t="shared" ref="J33:Q33" si="7">IF(J31-J32&lt;-J32,-J32,0)</f>
        <v>-984.69999999999993</v>
      </c>
      <c r="K33" s="314">
        <f t="shared" si="7"/>
        <v>-984.69999999999993</v>
      </c>
      <c r="L33" s="314">
        <f t="shared" si="7"/>
        <v>-984.69999999999993</v>
      </c>
      <c r="M33" s="314">
        <f t="shared" si="7"/>
        <v>-984.69999999999993</v>
      </c>
      <c r="N33" s="314">
        <f t="shared" si="7"/>
        <v>-984.69999999999993</v>
      </c>
      <c r="O33" s="314">
        <f t="shared" si="7"/>
        <v>-984.69999999999993</v>
      </c>
      <c r="P33" s="314">
        <f t="shared" si="7"/>
        <v>-984.69999999999993</v>
      </c>
      <c r="Q33" s="314">
        <f t="shared" si="7"/>
        <v>-984.69999999999993</v>
      </c>
      <c r="R33" s="314">
        <f>Q33</f>
        <v>-984.69999999999993</v>
      </c>
      <c r="S33" s="314">
        <f t="shared" ref="S33:BW33" si="8">R33</f>
        <v>-984.69999999999993</v>
      </c>
      <c r="T33" s="314">
        <f t="shared" si="8"/>
        <v>-984.69999999999993</v>
      </c>
      <c r="U33" s="314">
        <f t="shared" si="8"/>
        <v>-984.69999999999993</v>
      </c>
      <c r="V33" s="314">
        <f t="shared" si="8"/>
        <v>-984.69999999999993</v>
      </c>
      <c r="W33" s="314">
        <f t="shared" si="8"/>
        <v>-984.69999999999993</v>
      </c>
      <c r="X33" s="314">
        <f t="shared" si="8"/>
        <v>-984.69999999999993</v>
      </c>
      <c r="Y33" s="314">
        <f t="shared" si="8"/>
        <v>-984.69999999999993</v>
      </c>
      <c r="Z33" s="314">
        <f t="shared" si="8"/>
        <v>-984.69999999999993</v>
      </c>
      <c r="AA33" s="314">
        <f t="shared" si="8"/>
        <v>-984.69999999999993</v>
      </c>
      <c r="AB33" s="314">
        <f t="shared" si="8"/>
        <v>-984.69999999999993</v>
      </c>
      <c r="AC33" s="314">
        <f t="shared" si="8"/>
        <v>-984.69999999999993</v>
      </c>
      <c r="AD33" s="314">
        <f t="shared" si="8"/>
        <v>-984.69999999999993</v>
      </c>
      <c r="AE33" s="314">
        <f t="shared" si="8"/>
        <v>-984.69999999999993</v>
      </c>
      <c r="AF33" s="314">
        <f t="shared" si="8"/>
        <v>-984.69999999999993</v>
      </c>
      <c r="AG33" s="314">
        <f t="shared" si="8"/>
        <v>-984.69999999999993</v>
      </c>
      <c r="AH33" s="314">
        <f t="shared" si="8"/>
        <v>-984.69999999999993</v>
      </c>
      <c r="AI33" s="314">
        <f t="shared" si="8"/>
        <v>-984.69999999999993</v>
      </c>
      <c r="AJ33" s="314">
        <f t="shared" si="8"/>
        <v>-984.69999999999993</v>
      </c>
      <c r="AK33" s="314">
        <f t="shared" si="8"/>
        <v>-984.69999999999993</v>
      </c>
      <c r="AL33" s="314">
        <f t="shared" si="8"/>
        <v>-984.69999999999993</v>
      </c>
      <c r="AM33" s="314">
        <f t="shared" si="8"/>
        <v>-984.69999999999993</v>
      </c>
      <c r="AN33" s="314">
        <f t="shared" si="8"/>
        <v>-984.69999999999993</v>
      </c>
      <c r="AO33" s="314">
        <f t="shared" si="8"/>
        <v>-984.69999999999993</v>
      </c>
      <c r="AP33" s="314">
        <f t="shared" si="8"/>
        <v>-984.69999999999993</v>
      </c>
      <c r="AQ33" s="314">
        <f t="shared" si="8"/>
        <v>-984.69999999999993</v>
      </c>
      <c r="AR33" s="314">
        <f t="shared" si="8"/>
        <v>-984.69999999999993</v>
      </c>
      <c r="AS33" s="314">
        <f t="shared" si="8"/>
        <v>-984.69999999999993</v>
      </c>
      <c r="AT33" s="314">
        <f t="shared" si="8"/>
        <v>-984.69999999999993</v>
      </c>
      <c r="AU33" s="314">
        <f t="shared" si="8"/>
        <v>-984.69999999999993</v>
      </c>
      <c r="AV33" s="314">
        <f t="shared" si="8"/>
        <v>-984.69999999999993</v>
      </c>
      <c r="AW33" s="314">
        <f t="shared" si="8"/>
        <v>-984.69999999999993</v>
      </c>
      <c r="AX33" s="314">
        <f t="shared" si="8"/>
        <v>-984.69999999999993</v>
      </c>
      <c r="AY33" s="314">
        <f t="shared" si="8"/>
        <v>-984.69999999999993</v>
      </c>
      <c r="AZ33" s="314">
        <f t="shared" si="8"/>
        <v>-984.69999999999993</v>
      </c>
      <c r="BA33" s="314">
        <f t="shared" si="8"/>
        <v>-984.69999999999993</v>
      </c>
      <c r="BB33" s="314">
        <f t="shared" si="8"/>
        <v>-984.69999999999993</v>
      </c>
      <c r="BC33" s="314">
        <f t="shared" si="8"/>
        <v>-984.69999999999993</v>
      </c>
      <c r="BD33" s="314">
        <f t="shared" si="8"/>
        <v>-984.69999999999993</v>
      </c>
      <c r="BE33" s="314">
        <f t="shared" si="8"/>
        <v>-984.69999999999993</v>
      </c>
      <c r="BF33" s="314">
        <f t="shared" si="8"/>
        <v>-984.69999999999993</v>
      </c>
      <c r="BG33" s="314">
        <f t="shared" si="8"/>
        <v>-984.69999999999993</v>
      </c>
      <c r="BH33" s="314">
        <f t="shared" si="8"/>
        <v>-984.69999999999993</v>
      </c>
      <c r="BI33" s="314">
        <f t="shared" si="8"/>
        <v>-984.69999999999993</v>
      </c>
      <c r="BJ33" s="314">
        <f t="shared" si="8"/>
        <v>-984.69999999999993</v>
      </c>
      <c r="BK33" s="314">
        <f t="shared" si="8"/>
        <v>-984.69999999999993</v>
      </c>
      <c r="BL33" s="314">
        <f t="shared" si="8"/>
        <v>-984.69999999999993</v>
      </c>
      <c r="BM33" s="314">
        <f t="shared" si="8"/>
        <v>-984.69999999999993</v>
      </c>
      <c r="BN33" s="314">
        <f t="shared" si="8"/>
        <v>-984.69999999999993</v>
      </c>
      <c r="BO33" s="314">
        <f t="shared" si="8"/>
        <v>-984.69999999999993</v>
      </c>
      <c r="BP33" s="314">
        <f t="shared" si="8"/>
        <v>-984.69999999999993</v>
      </c>
      <c r="BQ33" s="314">
        <f t="shared" si="8"/>
        <v>-984.69999999999993</v>
      </c>
      <c r="BR33" s="314">
        <f t="shared" si="8"/>
        <v>-984.69999999999993</v>
      </c>
      <c r="BS33" s="314">
        <f t="shared" si="8"/>
        <v>-984.69999999999993</v>
      </c>
      <c r="BT33" s="314">
        <f t="shared" si="8"/>
        <v>-984.69999999999993</v>
      </c>
      <c r="BU33" s="314">
        <f t="shared" si="8"/>
        <v>-984.69999999999993</v>
      </c>
      <c r="BV33" s="314">
        <f t="shared" si="8"/>
        <v>-984.69999999999993</v>
      </c>
      <c r="BW33" s="314">
        <f t="shared" si="8"/>
        <v>-984.69999999999993</v>
      </c>
    </row>
    <row r="34" spans="1:75">
      <c r="K34" s="313"/>
      <c r="L34" s="313"/>
      <c r="M34" s="313"/>
      <c r="N34" s="313"/>
      <c r="O34" s="313"/>
      <c r="P34" s="313"/>
      <c r="Q34" s="313"/>
    </row>
    <row r="35" spans="1:75" ht="18.75">
      <c r="C35" s="310" t="s">
        <v>313</v>
      </c>
    </row>
    <row r="37" spans="1:75">
      <c r="C37" s="311" t="s">
        <v>288</v>
      </c>
    </row>
    <row r="38" spans="1:75">
      <c r="Q38" s="312"/>
    </row>
    <row r="39" spans="1:75" s="311" customFormat="1">
      <c r="C39" s="311" t="s">
        <v>89</v>
      </c>
      <c r="E39" s="311" t="s">
        <v>115</v>
      </c>
      <c r="F39" s="4" t="s">
        <v>19</v>
      </c>
      <c r="G39" s="4" t="s">
        <v>20</v>
      </c>
      <c r="H39" s="4" t="s">
        <v>21</v>
      </c>
      <c r="I39" s="4" t="s">
        <v>22</v>
      </c>
      <c r="J39" s="4" t="s">
        <v>23</v>
      </c>
      <c r="K39" s="4" t="s">
        <v>24</v>
      </c>
      <c r="L39" s="4" t="s">
        <v>25</v>
      </c>
      <c r="M39" s="4" t="s">
        <v>26</v>
      </c>
      <c r="N39" s="4" t="s">
        <v>27</v>
      </c>
      <c r="O39" s="4" t="s">
        <v>28</v>
      </c>
      <c r="P39" s="4" t="s">
        <v>29</v>
      </c>
      <c r="Q39" s="4" t="s">
        <v>30</v>
      </c>
      <c r="R39" s="4" t="s">
        <v>31</v>
      </c>
      <c r="S39" s="4" t="s">
        <v>32</v>
      </c>
      <c r="T39" s="4" t="s">
        <v>33</v>
      </c>
      <c r="U39" s="4" t="s">
        <v>34</v>
      </c>
      <c r="V39" s="4" t="s">
        <v>35</v>
      </c>
      <c r="W39" s="4" t="s">
        <v>36</v>
      </c>
      <c r="X39" s="4" t="s">
        <v>37</v>
      </c>
      <c r="Y39" s="4" t="s">
        <v>38</v>
      </c>
      <c r="Z39" s="4" t="s">
        <v>39</v>
      </c>
      <c r="AA39" s="4" t="s">
        <v>40</v>
      </c>
      <c r="AB39" s="4" t="s">
        <v>41</v>
      </c>
      <c r="AC39" s="4" t="s">
        <v>42</v>
      </c>
      <c r="AD39" s="4" t="s">
        <v>43</v>
      </c>
      <c r="AE39" s="4" t="s">
        <v>44</v>
      </c>
      <c r="AF39" s="4" t="s">
        <v>45</v>
      </c>
      <c r="AG39" s="4" t="s">
        <v>46</v>
      </c>
      <c r="AH39" s="4" t="s">
        <v>47</v>
      </c>
      <c r="AI39" s="4" t="s">
        <v>48</v>
      </c>
      <c r="AJ39" s="4" t="s">
        <v>49</v>
      </c>
      <c r="AK39" s="4" t="s">
        <v>50</v>
      </c>
      <c r="AL39" s="4" t="s">
        <v>51</v>
      </c>
      <c r="AM39" s="4" t="s">
        <v>52</v>
      </c>
      <c r="AN39" s="4" t="s">
        <v>53</v>
      </c>
      <c r="AO39" s="4" t="s">
        <v>54</v>
      </c>
      <c r="AP39" s="4" t="s">
        <v>55</v>
      </c>
      <c r="AQ39" s="4" t="s">
        <v>56</v>
      </c>
      <c r="AR39" s="4" t="s">
        <v>57</v>
      </c>
      <c r="AS39" s="4" t="s">
        <v>58</v>
      </c>
      <c r="AT39" s="4" t="s">
        <v>59</v>
      </c>
      <c r="AU39" s="4" t="s">
        <v>60</v>
      </c>
      <c r="AV39" s="4" t="s">
        <v>61</v>
      </c>
      <c r="AW39" s="4" t="s">
        <v>62</v>
      </c>
      <c r="AX39" s="4" t="s">
        <v>63</v>
      </c>
      <c r="AY39" s="4" t="s">
        <v>64</v>
      </c>
      <c r="AZ39" s="4" t="s">
        <v>65</v>
      </c>
      <c r="BA39" s="4" t="s">
        <v>66</v>
      </c>
      <c r="BB39" s="4" t="s">
        <v>67</v>
      </c>
      <c r="BC39" s="4" t="s">
        <v>68</v>
      </c>
      <c r="BD39" s="4" t="s">
        <v>69</v>
      </c>
      <c r="BE39" s="4" t="s">
        <v>70</v>
      </c>
      <c r="BF39" s="4" t="s">
        <v>71</v>
      </c>
      <c r="BG39" s="4" t="s">
        <v>72</v>
      </c>
      <c r="BH39" s="4" t="s">
        <v>73</v>
      </c>
      <c r="BI39" s="4" t="s">
        <v>74</v>
      </c>
      <c r="BJ39" s="4" t="s">
        <v>75</v>
      </c>
      <c r="BK39" s="4" t="s">
        <v>76</v>
      </c>
      <c r="BL39" s="4" t="s">
        <v>77</v>
      </c>
      <c r="BM39" s="4" t="s">
        <v>78</v>
      </c>
      <c r="BN39" s="4" t="s">
        <v>79</v>
      </c>
      <c r="BO39" s="4" t="s">
        <v>80</v>
      </c>
      <c r="BP39" s="4" t="s">
        <v>81</v>
      </c>
      <c r="BQ39" s="4" t="s">
        <v>82</v>
      </c>
      <c r="BR39" s="4" t="s">
        <v>83</v>
      </c>
      <c r="BS39" s="4" t="s">
        <v>84</v>
      </c>
      <c r="BT39" s="4" t="s">
        <v>85</v>
      </c>
      <c r="BU39" s="4" t="s">
        <v>86</v>
      </c>
      <c r="BV39" s="4" t="s">
        <v>87</v>
      </c>
      <c r="BW39" s="4" t="s">
        <v>88</v>
      </c>
    </row>
    <row r="40" spans="1:75">
      <c r="A40" s="133" t="s">
        <v>372</v>
      </c>
      <c r="C40" s="133" t="s">
        <v>315</v>
      </c>
      <c r="E40" s="313">
        <v>6030.4141031965037</v>
      </c>
      <c r="F40" s="313">
        <v>9076.2851171322291</v>
      </c>
      <c r="G40" s="313">
        <v>9892.8065854713932</v>
      </c>
      <c r="H40" s="313">
        <v>9540.4781178148769</v>
      </c>
      <c r="I40" s="313">
        <v>9016.7435128884845</v>
      </c>
      <c r="J40" s="313">
        <v>8505.796584332631</v>
      </c>
      <c r="K40" s="313">
        <v>7946.2786860787182</v>
      </c>
      <c r="L40" s="313">
        <v>7350.1155914867395</v>
      </c>
      <c r="M40" s="313">
        <v>6765.6769440560211</v>
      </c>
      <c r="N40" s="313">
        <v>6346.4451636010781</v>
      </c>
      <c r="O40" s="313">
        <v>5778.8902314672732</v>
      </c>
      <c r="P40" s="313">
        <v>5262.2655718125079</v>
      </c>
      <c r="Q40" s="313">
        <v>4241.0435476573484</v>
      </c>
    </row>
    <row r="41" spans="1:75">
      <c r="C41" s="133" t="s">
        <v>311</v>
      </c>
      <c r="E41" s="133">
        <v>366</v>
      </c>
      <c r="F41" s="133">
        <v>3892</v>
      </c>
      <c r="G41" s="133">
        <v>5286</v>
      </c>
      <c r="H41" s="133">
        <v>5286</v>
      </c>
      <c r="I41" s="133">
        <v>5286</v>
      </c>
      <c r="J41" s="133">
        <v>5286</v>
      </c>
      <c r="K41" s="133">
        <v>5286</v>
      </c>
      <c r="L41" s="133">
        <v>5286</v>
      </c>
      <c r="M41" s="133">
        <v>5286</v>
      </c>
      <c r="N41" s="133">
        <v>5286</v>
      </c>
      <c r="O41" s="133">
        <v>5286</v>
      </c>
      <c r="P41" s="133">
        <v>5286</v>
      </c>
      <c r="Q41" s="133">
        <v>5286</v>
      </c>
    </row>
    <row r="42" spans="1:75" s="186" customFormat="1">
      <c r="A42" s="134"/>
      <c r="C42" s="186" t="s">
        <v>289</v>
      </c>
      <c r="E42" s="134">
        <f>IF(E40-E41&gt;0,0,E40-E41)</f>
        <v>0</v>
      </c>
      <c r="F42" s="134">
        <f t="shared" ref="F42:O42" si="9">IF(F40-F41&gt;0,0,F40-F41)</f>
        <v>0</v>
      </c>
      <c r="G42" s="134">
        <f t="shared" si="9"/>
        <v>0</v>
      </c>
      <c r="H42" s="134">
        <f t="shared" si="9"/>
        <v>0</v>
      </c>
      <c r="I42" s="134">
        <f t="shared" si="9"/>
        <v>0</v>
      </c>
      <c r="J42" s="134">
        <f t="shared" si="9"/>
        <v>0</v>
      </c>
      <c r="K42" s="134">
        <f t="shared" si="9"/>
        <v>0</v>
      </c>
      <c r="L42" s="134">
        <f t="shared" si="9"/>
        <v>0</v>
      </c>
      <c r="M42" s="134">
        <f t="shared" si="9"/>
        <v>0</v>
      </c>
      <c r="N42" s="134">
        <f t="shared" si="9"/>
        <v>0</v>
      </c>
      <c r="O42" s="134">
        <f t="shared" si="9"/>
        <v>0</v>
      </c>
      <c r="P42" s="316">
        <f>IF(P40-P41&gt;0,0,P40-P41)</f>
        <v>-23.734428187492085</v>
      </c>
      <c r="Q42" s="316">
        <f>IF(Q40-Q41&gt;0,0,Q40-Q41)</f>
        <v>-1044.9564523426516</v>
      </c>
      <c r="R42" s="317">
        <f>Q42-0</f>
        <v>-1044.9564523426516</v>
      </c>
      <c r="S42" s="317">
        <f t="shared" ref="S42:AA42" si="10">R42-0</f>
        <v>-1044.9564523426516</v>
      </c>
      <c r="T42" s="317">
        <f t="shared" si="10"/>
        <v>-1044.9564523426516</v>
      </c>
      <c r="U42" s="317">
        <f t="shared" si="10"/>
        <v>-1044.9564523426516</v>
      </c>
      <c r="V42" s="317">
        <f t="shared" si="10"/>
        <v>-1044.9564523426516</v>
      </c>
      <c r="W42" s="317">
        <f t="shared" si="10"/>
        <v>-1044.9564523426516</v>
      </c>
      <c r="X42" s="317">
        <f t="shared" si="10"/>
        <v>-1044.9564523426516</v>
      </c>
      <c r="Y42" s="317">
        <f t="shared" si="10"/>
        <v>-1044.9564523426516</v>
      </c>
      <c r="Z42" s="317">
        <f t="shared" si="10"/>
        <v>-1044.9564523426516</v>
      </c>
      <c r="AA42" s="317">
        <f t="shared" si="10"/>
        <v>-1044.9564523426516</v>
      </c>
      <c r="AB42" s="186">
        <v>-5286</v>
      </c>
      <c r="AC42" s="186">
        <v>-5286</v>
      </c>
      <c r="AD42" s="186">
        <v>-5286</v>
      </c>
      <c r="AE42" s="186">
        <v>-5286</v>
      </c>
      <c r="AF42" s="186">
        <v>-5286</v>
      </c>
      <c r="AG42" s="186">
        <v>-5286</v>
      </c>
      <c r="AH42" s="186">
        <v>-5286</v>
      </c>
      <c r="AI42" s="186">
        <v>-5286</v>
      </c>
      <c r="AJ42" s="186">
        <v>-5286</v>
      </c>
      <c r="AK42" s="186">
        <v>-5286</v>
      </c>
      <c r="AL42" s="186">
        <v>-5286</v>
      </c>
      <c r="AM42" s="186">
        <v>-5286</v>
      </c>
      <c r="AN42" s="186">
        <v>-5286</v>
      </c>
      <c r="AO42" s="186">
        <v>-5286</v>
      </c>
      <c r="AP42" s="186">
        <v>-5286</v>
      </c>
      <c r="AQ42" s="186">
        <v>-5286</v>
      </c>
      <c r="AR42" s="186">
        <v>-5286</v>
      </c>
      <c r="AS42" s="186">
        <v>-5286</v>
      </c>
      <c r="AT42" s="186">
        <v>-5286</v>
      </c>
      <c r="AU42" s="186">
        <v>-5286</v>
      </c>
      <c r="AV42" s="186">
        <v>-5286</v>
      </c>
      <c r="AW42" s="186">
        <v>-5286</v>
      </c>
      <c r="AX42" s="186">
        <v>-5286</v>
      </c>
      <c r="AY42" s="186">
        <v>-5286</v>
      </c>
      <c r="AZ42" s="186">
        <v>-5286</v>
      </c>
      <c r="BA42" s="186">
        <v>-5286</v>
      </c>
      <c r="BB42" s="186">
        <v>-5286</v>
      </c>
      <c r="BC42" s="186">
        <v>-5286</v>
      </c>
      <c r="BD42" s="186">
        <v>-5286</v>
      </c>
      <c r="BE42" s="186">
        <v>-5286</v>
      </c>
      <c r="BF42" s="186">
        <v>-5286</v>
      </c>
      <c r="BG42" s="186">
        <v>-5286</v>
      </c>
      <c r="BH42" s="186">
        <v>-5286</v>
      </c>
      <c r="BI42" s="186">
        <v>-5286</v>
      </c>
      <c r="BJ42" s="186">
        <v>-5286</v>
      </c>
      <c r="BK42" s="186">
        <v>-5286</v>
      </c>
      <c r="BL42" s="186">
        <v>-5286</v>
      </c>
      <c r="BM42" s="186">
        <v>-5286</v>
      </c>
      <c r="BN42" s="186">
        <v>-5286</v>
      </c>
      <c r="BO42" s="186">
        <v>-5286</v>
      </c>
      <c r="BP42" s="186">
        <v>-5286</v>
      </c>
      <c r="BQ42" s="186">
        <v>-5286</v>
      </c>
      <c r="BR42" s="186">
        <v>-5286</v>
      </c>
      <c r="BS42" s="186">
        <v>-5286</v>
      </c>
      <c r="BT42" s="186">
        <v>-5286</v>
      </c>
      <c r="BU42" s="186">
        <v>-5286</v>
      </c>
      <c r="BV42" s="186">
        <v>-5286</v>
      </c>
      <c r="BW42" s="186">
        <v>-5286</v>
      </c>
    </row>
    <row r="44" spans="1:75">
      <c r="C44" s="311" t="s">
        <v>316</v>
      </c>
    </row>
    <row r="46" spans="1:75" s="311" customFormat="1">
      <c r="C46" s="311" t="s">
        <v>89</v>
      </c>
      <c r="E46" s="311" t="s">
        <v>115</v>
      </c>
      <c r="F46" s="4" t="s">
        <v>19</v>
      </c>
      <c r="G46" s="4" t="s">
        <v>20</v>
      </c>
      <c r="H46" s="4" t="s">
        <v>21</v>
      </c>
      <c r="I46" s="4" t="s">
        <v>22</v>
      </c>
      <c r="J46" s="4" t="s">
        <v>23</v>
      </c>
      <c r="K46" s="4" t="s">
        <v>24</v>
      </c>
      <c r="L46" s="4" t="s">
        <v>25</v>
      </c>
      <c r="M46" s="4" t="s">
        <v>26</v>
      </c>
      <c r="N46" s="4" t="s">
        <v>27</v>
      </c>
      <c r="O46" s="4" t="s">
        <v>28</v>
      </c>
      <c r="P46" s="4" t="s">
        <v>29</v>
      </c>
      <c r="Q46" s="4" t="s">
        <v>30</v>
      </c>
      <c r="R46" s="4" t="s">
        <v>31</v>
      </c>
      <c r="S46" s="4" t="s">
        <v>32</v>
      </c>
      <c r="T46" s="4" t="s">
        <v>33</v>
      </c>
      <c r="U46" s="4" t="s">
        <v>34</v>
      </c>
      <c r="V46" s="4" t="s">
        <v>35</v>
      </c>
      <c r="W46" s="4" t="s">
        <v>36</v>
      </c>
      <c r="X46" s="4" t="s">
        <v>37</v>
      </c>
      <c r="Y46" s="4" t="s">
        <v>38</v>
      </c>
      <c r="Z46" s="4" t="s">
        <v>39</v>
      </c>
      <c r="AA46" s="4" t="s">
        <v>40</v>
      </c>
      <c r="AB46" s="4" t="s">
        <v>41</v>
      </c>
      <c r="AC46" s="4" t="s">
        <v>42</v>
      </c>
      <c r="AD46" s="4" t="s">
        <v>43</v>
      </c>
      <c r="AE46" s="4" t="s">
        <v>44</v>
      </c>
      <c r="AF46" s="4" t="s">
        <v>45</v>
      </c>
      <c r="AG46" s="4" t="s">
        <v>46</v>
      </c>
      <c r="AH46" s="4" t="s">
        <v>47</v>
      </c>
      <c r="AI46" s="4" t="s">
        <v>48</v>
      </c>
      <c r="AJ46" s="4" t="s">
        <v>49</v>
      </c>
      <c r="AK46" s="4" t="s">
        <v>50</v>
      </c>
      <c r="AL46" s="4" t="s">
        <v>51</v>
      </c>
      <c r="AM46" s="4" t="s">
        <v>52</v>
      </c>
      <c r="AN46" s="4" t="s">
        <v>53</v>
      </c>
      <c r="AO46" s="4" t="s">
        <v>54</v>
      </c>
      <c r="AP46" s="4" t="s">
        <v>55</v>
      </c>
      <c r="AQ46" s="4" t="s">
        <v>56</v>
      </c>
      <c r="AR46" s="4" t="s">
        <v>57</v>
      </c>
      <c r="AS46" s="4" t="s">
        <v>58</v>
      </c>
      <c r="AT46" s="4" t="s">
        <v>59</v>
      </c>
      <c r="AU46" s="4" t="s">
        <v>60</v>
      </c>
      <c r="AV46" s="4" t="s">
        <v>61</v>
      </c>
      <c r="AW46" s="4" t="s">
        <v>62</v>
      </c>
      <c r="AX46" s="4" t="s">
        <v>63</v>
      </c>
      <c r="AY46" s="4" t="s">
        <v>64</v>
      </c>
      <c r="AZ46" s="4" t="s">
        <v>65</v>
      </c>
      <c r="BA46" s="4" t="s">
        <v>66</v>
      </c>
      <c r="BB46" s="4" t="s">
        <v>67</v>
      </c>
      <c r="BC46" s="4" t="s">
        <v>68</v>
      </c>
      <c r="BD46" s="4" t="s">
        <v>69</v>
      </c>
      <c r="BE46" s="4" t="s">
        <v>70</v>
      </c>
      <c r="BF46" s="4" t="s">
        <v>71</v>
      </c>
      <c r="BG46" s="4" t="s">
        <v>72</v>
      </c>
      <c r="BH46" s="4" t="s">
        <v>73</v>
      </c>
      <c r="BI46" s="4" t="s">
        <v>74</v>
      </c>
      <c r="BJ46" s="4" t="s">
        <v>75</v>
      </c>
      <c r="BK46" s="4" t="s">
        <v>76</v>
      </c>
      <c r="BL46" s="4" t="s">
        <v>77</v>
      </c>
      <c r="BM46" s="4" t="s">
        <v>78</v>
      </c>
      <c r="BN46" s="4" t="s">
        <v>79</v>
      </c>
      <c r="BO46" s="4" t="s">
        <v>80</v>
      </c>
      <c r="BP46" s="4" t="s">
        <v>81</v>
      </c>
      <c r="BQ46" s="4" t="s">
        <v>82</v>
      </c>
      <c r="BR46" s="4" t="s">
        <v>83</v>
      </c>
      <c r="BS46" s="4" t="s">
        <v>84</v>
      </c>
      <c r="BT46" s="4" t="s">
        <v>85</v>
      </c>
      <c r="BU46" s="4" t="s">
        <v>86</v>
      </c>
      <c r="BV46" s="4" t="s">
        <v>87</v>
      </c>
      <c r="BW46" s="4" t="s">
        <v>88</v>
      </c>
    </row>
    <row r="47" spans="1:75">
      <c r="A47" s="133" t="s">
        <v>373</v>
      </c>
      <c r="C47" s="133" t="s">
        <v>315</v>
      </c>
      <c r="E47" s="313">
        <v>674.64426689121865</v>
      </c>
      <c r="F47" s="313">
        <v>994.78825214119934</v>
      </c>
      <c r="G47" s="313">
        <v>1046.0394554773084</v>
      </c>
      <c r="H47" s="313">
        <v>1354.0440574266208</v>
      </c>
      <c r="I47" s="313">
        <v>1187.7116695682116</v>
      </c>
      <c r="J47" s="313">
        <v>1047.6564788469443</v>
      </c>
      <c r="K47" s="313">
        <v>896.67465815776154</v>
      </c>
      <c r="L47" s="313">
        <v>1092.6572438316889</v>
      </c>
      <c r="M47" s="313">
        <v>952.6914697423199</v>
      </c>
      <c r="N47" s="313">
        <v>795.8436866622767</v>
      </c>
      <c r="O47" s="313">
        <v>628.94837284972641</v>
      </c>
      <c r="P47" s="313">
        <v>595.08115677454452</v>
      </c>
      <c r="Q47" s="313">
        <v>393.86688074705603</v>
      </c>
    </row>
    <row r="48" spans="1:75">
      <c r="C48" s="133" t="s">
        <v>452</v>
      </c>
      <c r="E48" s="313">
        <v>0</v>
      </c>
      <c r="F48" s="313">
        <f>954*(1-0.14)</f>
        <v>820.43999999999994</v>
      </c>
      <c r="G48" s="313">
        <f>1145*(1-0.14)</f>
        <v>984.69999999999993</v>
      </c>
      <c r="H48" s="313">
        <f t="shared" ref="H48:Q48" si="11">1145*(1-0.14)</f>
        <v>984.69999999999993</v>
      </c>
      <c r="I48" s="313">
        <f t="shared" si="11"/>
        <v>984.69999999999993</v>
      </c>
      <c r="J48" s="313">
        <f t="shared" si="11"/>
        <v>984.69999999999993</v>
      </c>
      <c r="K48" s="313">
        <f t="shared" si="11"/>
        <v>984.69999999999993</v>
      </c>
      <c r="L48" s="313">
        <f t="shared" si="11"/>
        <v>984.69999999999993</v>
      </c>
      <c r="M48" s="313">
        <f t="shared" si="11"/>
        <v>984.69999999999993</v>
      </c>
      <c r="N48" s="313">
        <f t="shared" si="11"/>
        <v>984.69999999999993</v>
      </c>
      <c r="O48" s="313">
        <f t="shared" si="11"/>
        <v>984.69999999999993</v>
      </c>
      <c r="P48" s="313">
        <f t="shared" si="11"/>
        <v>984.69999999999993</v>
      </c>
      <c r="Q48" s="313">
        <f t="shared" si="11"/>
        <v>984.69999999999993</v>
      </c>
    </row>
    <row r="49" spans="1:75" s="186" customFormat="1">
      <c r="A49" s="134"/>
      <c r="C49" s="186" t="s">
        <v>289</v>
      </c>
      <c r="E49" s="316">
        <f>IF(E47-E48&gt;0,0,E47-E48)</f>
        <v>0</v>
      </c>
      <c r="F49" s="316">
        <f t="shared" ref="F49:G49" si="12">IF(F47-F48&gt;0,0,F47-F48)</f>
        <v>0</v>
      </c>
      <c r="G49" s="316">
        <f t="shared" si="12"/>
        <v>0</v>
      </c>
      <c r="H49" s="316">
        <f>IF(H47-H48&gt;0,0,H47-H48)</f>
        <v>0</v>
      </c>
      <c r="I49" s="316">
        <f t="shared" ref="I49" si="13">IF(I47-I48&gt;0,0,I47-I48)</f>
        <v>0</v>
      </c>
      <c r="J49" s="316">
        <f>IF(J47-J48&gt;0,0,J47-J48)</f>
        <v>0</v>
      </c>
      <c r="K49" s="316">
        <f t="shared" ref="K49" si="14">IF(K47-K48&gt;0,0,K47-K48)</f>
        <v>-88.02534184223839</v>
      </c>
      <c r="L49" s="316">
        <f>IF(L47-L48&gt;0,0,L47-L48)</f>
        <v>0</v>
      </c>
      <c r="M49" s="316">
        <f>IF(M47-M48&gt;0,0,M47-M48)</f>
        <v>-32.008530257680036</v>
      </c>
      <c r="N49" s="316">
        <f t="shared" ref="N49" si="15">IF(N47-N48&gt;0,0,N47-N48)</f>
        <v>-188.85631333772324</v>
      </c>
      <c r="O49" s="316">
        <f t="shared" ref="O49" si="16">IF(O47-O48&gt;0,0,O47-O48)</f>
        <v>-355.75162715027352</v>
      </c>
      <c r="P49" s="316">
        <f>IF(P47-P48&gt;0,0,P47-P48)</f>
        <v>-389.61884322545541</v>
      </c>
      <c r="Q49" s="316">
        <f t="shared" ref="Q49" si="17">IF(Q47-Q48&gt;0,0,Q47-Q48)</f>
        <v>-590.8331192529439</v>
      </c>
      <c r="R49" s="317">
        <f>Q49-200</f>
        <v>-790.8331192529439</v>
      </c>
      <c r="S49" s="317">
        <f>-985</f>
        <v>-985</v>
      </c>
      <c r="T49" s="317">
        <f t="shared" ref="T49:BW49" si="18">-985</f>
        <v>-985</v>
      </c>
      <c r="U49" s="317">
        <f t="shared" si="18"/>
        <v>-985</v>
      </c>
      <c r="V49" s="317">
        <f t="shared" si="18"/>
        <v>-985</v>
      </c>
      <c r="W49" s="317">
        <f t="shared" si="18"/>
        <v>-985</v>
      </c>
      <c r="X49" s="317">
        <f t="shared" si="18"/>
        <v>-985</v>
      </c>
      <c r="Y49" s="317">
        <f t="shared" si="18"/>
        <v>-985</v>
      </c>
      <c r="Z49" s="317">
        <f t="shared" si="18"/>
        <v>-985</v>
      </c>
      <c r="AA49" s="317">
        <f t="shared" si="18"/>
        <v>-985</v>
      </c>
      <c r="AB49" s="317">
        <f t="shared" si="18"/>
        <v>-985</v>
      </c>
      <c r="AC49" s="317">
        <f t="shared" si="18"/>
        <v>-985</v>
      </c>
      <c r="AD49" s="317">
        <f t="shared" si="18"/>
        <v>-985</v>
      </c>
      <c r="AE49" s="317">
        <f t="shared" si="18"/>
        <v>-985</v>
      </c>
      <c r="AF49" s="317">
        <f t="shared" si="18"/>
        <v>-985</v>
      </c>
      <c r="AG49" s="317">
        <f t="shared" si="18"/>
        <v>-985</v>
      </c>
      <c r="AH49" s="317">
        <f t="shared" si="18"/>
        <v>-985</v>
      </c>
      <c r="AI49" s="317">
        <f t="shared" si="18"/>
        <v>-985</v>
      </c>
      <c r="AJ49" s="317">
        <f t="shared" si="18"/>
        <v>-985</v>
      </c>
      <c r="AK49" s="317">
        <f t="shared" si="18"/>
        <v>-985</v>
      </c>
      <c r="AL49" s="317">
        <f t="shared" si="18"/>
        <v>-985</v>
      </c>
      <c r="AM49" s="317">
        <f t="shared" si="18"/>
        <v>-985</v>
      </c>
      <c r="AN49" s="317">
        <f t="shared" si="18"/>
        <v>-985</v>
      </c>
      <c r="AO49" s="317">
        <f t="shared" si="18"/>
        <v>-985</v>
      </c>
      <c r="AP49" s="317">
        <f t="shared" si="18"/>
        <v>-985</v>
      </c>
      <c r="AQ49" s="317">
        <f t="shared" si="18"/>
        <v>-985</v>
      </c>
      <c r="AR49" s="317">
        <f t="shared" si="18"/>
        <v>-985</v>
      </c>
      <c r="AS49" s="317">
        <f t="shared" si="18"/>
        <v>-985</v>
      </c>
      <c r="AT49" s="317">
        <f t="shared" si="18"/>
        <v>-985</v>
      </c>
      <c r="AU49" s="317">
        <f t="shared" si="18"/>
        <v>-985</v>
      </c>
      <c r="AV49" s="317">
        <f t="shared" si="18"/>
        <v>-985</v>
      </c>
      <c r="AW49" s="317">
        <f t="shared" si="18"/>
        <v>-985</v>
      </c>
      <c r="AX49" s="317">
        <f t="shared" si="18"/>
        <v>-985</v>
      </c>
      <c r="AY49" s="317">
        <f t="shared" si="18"/>
        <v>-985</v>
      </c>
      <c r="AZ49" s="317">
        <f t="shared" si="18"/>
        <v>-985</v>
      </c>
      <c r="BA49" s="317">
        <f t="shared" si="18"/>
        <v>-985</v>
      </c>
      <c r="BB49" s="317">
        <f t="shared" si="18"/>
        <v>-985</v>
      </c>
      <c r="BC49" s="317">
        <f t="shared" si="18"/>
        <v>-985</v>
      </c>
      <c r="BD49" s="317">
        <f t="shared" si="18"/>
        <v>-985</v>
      </c>
      <c r="BE49" s="317">
        <f t="shared" si="18"/>
        <v>-985</v>
      </c>
      <c r="BF49" s="317">
        <f t="shared" si="18"/>
        <v>-985</v>
      </c>
      <c r="BG49" s="317">
        <f t="shared" si="18"/>
        <v>-985</v>
      </c>
      <c r="BH49" s="317">
        <f t="shared" si="18"/>
        <v>-985</v>
      </c>
      <c r="BI49" s="317">
        <f t="shared" si="18"/>
        <v>-985</v>
      </c>
      <c r="BJ49" s="317">
        <f t="shared" si="18"/>
        <v>-985</v>
      </c>
      <c r="BK49" s="317">
        <f t="shared" si="18"/>
        <v>-985</v>
      </c>
      <c r="BL49" s="317">
        <f t="shared" si="18"/>
        <v>-985</v>
      </c>
      <c r="BM49" s="317">
        <f t="shared" si="18"/>
        <v>-985</v>
      </c>
      <c r="BN49" s="317">
        <f t="shared" si="18"/>
        <v>-985</v>
      </c>
      <c r="BO49" s="317">
        <f t="shared" si="18"/>
        <v>-985</v>
      </c>
      <c r="BP49" s="317">
        <f t="shared" si="18"/>
        <v>-985</v>
      </c>
      <c r="BQ49" s="317">
        <f t="shared" si="18"/>
        <v>-985</v>
      </c>
      <c r="BR49" s="317">
        <f t="shared" si="18"/>
        <v>-985</v>
      </c>
      <c r="BS49" s="317">
        <f t="shared" si="18"/>
        <v>-985</v>
      </c>
      <c r="BT49" s="317">
        <f t="shared" si="18"/>
        <v>-985</v>
      </c>
      <c r="BU49" s="317">
        <f t="shared" si="18"/>
        <v>-985</v>
      </c>
      <c r="BV49" s="317">
        <f t="shared" si="18"/>
        <v>-985</v>
      </c>
      <c r="BW49" s="317">
        <f t="shared" si="18"/>
        <v>-985</v>
      </c>
    </row>
  </sheetData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CL50"/>
  <sheetViews>
    <sheetView zoomScale="75" zoomScaleNormal="75" workbookViewId="0"/>
  </sheetViews>
  <sheetFormatPr defaultColWidth="9.140625" defaultRowHeight="15"/>
  <cols>
    <col min="1" max="16384" width="9.140625" style="133"/>
  </cols>
  <sheetData>
    <row r="2" spans="3:90" ht="26.25">
      <c r="C2" s="309" t="s">
        <v>308</v>
      </c>
    </row>
    <row r="3" spans="3:90">
      <c r="C3" s="318"/>
      <c r="N3" s="311" t="s">
        <v>291</v>
      </c>
      <c r="O3" s="319" t="s">
        <v>314</v>
      </c>
    </row>
    <row r="4" spans="3:90">
      <c r="C4" s="318"/>
      <c r="O4" s="186" t="s">
        <v>292</v>
      </c>
    </row>
    <row r="5" spans="3:90">
      <c r="C5" s="318"/>
      <c r="O5" s="72" t="s">
        <v>293</v>
      </c>
    </row>
    <row r="6" spans="3:90">
      <c r="C6" s="318"/>
      <c r="O6" s="57" t="s">
        <v>304</v>
      </c>
      <c r="P6" s="57"/>
      <c r="Q6" s="57"/>
      <c r="R6" s="57"/>
      <c r="S6" s="57"/>
      <c r="T6" s="57"/>
    </row>
    <row r="7" spans="3:90" ht="18.75">
      <c r="C7" s="320" t="s">
        <v>288</v>
      </c>
    </row>
    <row r="8" spans="3:90">
      <c r="V8" s="312"/>
    </row>
    <row r="9" spans="3:90">
      <c r="C9" s="311" t="s">
        <v>89</v>
      </c>
      <c r="E9" s="311" t="s">
        <v>110</v>
      </c>
      <c r="F9" s="311" t="s">
        <v>111</v>
      </c>
      <c r="G9" s="311" t="s">
        <v>112</v>
      </c>
      <c r="H9" s="311" t="s">
        <v>113</v>
      </c>
      <c r="I9" s="311" t="s">
        <v>114</v>
      </c>
      <c r="J9" s="311" t="s">
        <v>115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  <c r="Q9" s="4" t="s">
        <v>25</v>
      </c>
      <c r="R9" s="4" t="s">
        <v>26</v>
      </c>
      <c r="S9" s="4" t="s">
        <v>27</v>
      </c>
      <c r="T9" s="4" t="s">
        <v>28</v>
      </c>
      <c r="U9" s="4" t="s">
        <v>29</v>
      </c>
      <c r="V9" s="4" t="s">
        <v>30</v>
      </c>
      <c r="W9" s="4" t="s">
        <v>31</v>
      </c>
      <c r="X9" s="4" t="s">
        <v>32</v>
      </c>
      <c r="Y9" s="4" t="s">
        <v>33</v>
      </c>
      <c r="Z9" s="4" t="s">
        <v>34</v>
      </c>
      <c r="AA9" s="4" t="s">
        <v>35</v>
      </c>
      <c r="AB9" s="66" t="s">
        <v>36</v>
      </c>
      <c r="AC9" s="4" t="s">
        <v>37</v>
      </c>
      <c r="AD9" s="4" t="s">
        <v>38</v>
      </c>
      <c r="AE9" s="4" t="s">
        <v>39</v>
      </c>
      <c r="AF9" s="4" t="s">
        <v>40</v>
      </c>
      <c r="AG9" s="4" t="s">
        <v>41</v>
      </c>
      <c r="AH9" s="4" t="s">
        <v>42</v>
      </c>
      <c r="AI9" s="4" t="s">
        <v>43</v>
      </c>
      <c r="AJ9" s="4" t="s">
        <v>44</v>
      </c>
      <c r="AK9" s="4" t="s">
        <v>45</v>
      </c>
      <c r="AL9" s="4" t="s">
        <v>46</v>
      </c>
      <c r="AM9" s="4" t="s">
        <v>47</v>
      </c>
      <c r="AN9" s="4" t="s">
        <v>48</v>
      </c>
      <c r="AO9" s="4" t="s">
        <v>49</v>
      </c>
      <c r="AP9" s="4" t="s">
        <v>50</v>
      </c>
      <c r="AQ9" s="4" t="s">
        <v>51</v>
      </c>
      <c r="AR9" s="4" t="s">
        <v>52</v>
      </c>
      <c r="AS9" s="4" t="s">
        <v>53</v>
      </c>
      <c r="AT9" s="4" t="s">
        <v>54</v>
      </c>
      <c r="AU9" s="4" t="s">
        <v>55</v>
      </c>
      <c r="AV9" s="4" t="s">
        <v>56</v>
      </c>
      <c r="AW9" s="4" t="s">
        <v>57</v>
      </c>
      <c r="AX9" s="4" t="s">
        <v>58</v>
      </c>
      <c r="AY9" s="4" t="s">
        <v>59</v>
      </c>
      <c r="AZ9" s="4" t="s">
        <v>60</v>
      </c>
      <c r="BA9" s="4" t="s">
        <v>61</v>
      </c>
      <c r="BB9" s="4" t="s">
        <v>62</v>
      </c>
      <c r="BC9" s="4" t="s">
        <v>63</v>
      </c>
      <c r="BD9" s="4" t="s">
        <v>64</v>
      </c>
      <c r="BE9" s="4" t="s">
        <v>65</v>
      </c>
      <c r="BF9" s="4" t="s">
        <v>66</v>
      </c>
      <c r="BG9" s="4" t="s">
        <v>67</v>
      </c>
      <c r="BH9" s="4" t="s">
        <v>68</v>
      </c>
      <c r="BI9" s="4" t="s">
        <v>69</v>
      </c>
      <c r="BJ9" s="4" t="s">
        <v>70</v>
      </c>
      <c r="BK9" s="4" t="s">
        <v>71</v>
      </c>
      <c r="BL9" s="4" t="s">
        <v>72</v>
      </c>
      <c r="BM9" s="4" t="s">
        <v>73</v>
      </c>
      <c r="BN9" s="4" t="s">
        <v>74</v>
      </c>
      <c r="BO9" s="4" t="s">
        <v>75</v>
      </c>
      <c r="BP9" s="4" t="s">
        <v>76</v>
      </c>
      <c r="BQ9" s="4" t="s">
        <v>77</v>
      </c>
      <c r="BR9" s="4" t="s">
        <v>78</v>
      </c>
      <c r="BS9" s="4" t="s">
        <v>79</v>
      </c>
      <c r="BT9" s="4" t="s">
        <v>80</v>
      </c>
      <c r="BU9" s="4" t="s">
        <v>81</v>
      </c>
      <c r="BV9" s="4" t="s">
        <v>82</v>
      </c>
      <c r="BW9" s="4" t="s">
        <v>83</v>
      </c>
      <c r="BX9" s="4" t="s">
        <v>84</v>
      </c>
      <c r="BY9" s="4" t="s">
        <v>85</v>
      </c>
      <c r="BZ9" s="4" t="s">
        <v>86</v>
      </c>
      <c r="CA9" s="4" t="s">
        <v>87</v>
      </c>
      <c r="CB9" s="4" t="s">
        <v>88</v>
      </c>
    </row>
    <row r="10" spans="3:90" s="73" customFormat="1">
      <c r="C10" s="321" t="s">
        <v>289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f>'Energy &amp; capacity gap'!E42</f>
        <v>0</v>
      </c>
      <c r="K10" s="73">
        <f>'Energy &amp; capacity gap'!F42</f>
        <v>0</v>
      </c>
      <c r="L10" s="73">
        <f>'Energy &amp; capacity gap'!G42</f>
        <v>0</v>
      </c>
      <c r="M10" s="73">
        <f>'Energy &amp; capacity gap'!H42</f>
        <v>0</v>
      </c>
      <c r="N10" s="73">
        <f>'Energy &amp; capacity gap'!I42</f>
        <v>0</v>
      </c>
      <c r="O10" s="73">
        <f>'Energy &amp; capacity gap'!J42</f>
        <v>0</v>
      </c>
      <c r="P10" s="73">
        <f>'Energy &amp; capacity gap'!K42</f>
        <v>0</v>
      </c>
      <c r="Q10" s="73">
        <f>'Energy &amp; capacity gap'!L42</f>
        <v>0</v>
      </c>
      <c r="R10" s="73">
        <f>'Energy &amp; capacity gap'!M42</f>
        <v>0</v>
      </c>
      <c r="S10" s="73">
        <f>'Energy &amp; capacity gap'!N42</f>
        <v>0</v>
      </c>
      <c r="T10" s="73">
        <f>'Energy &amp; capacity gap'!O42</f>
        <v>0</v>
      </c>
      <c r="U10" s="73">
        <f>'Energy &amp; capacity gap'!P42</f>
        <v>-23.734428187492085</v>
      </c>
      <c r="V10" s="73">
        <f>'Energy &amp; capacity gap'!Q42</f>
        <v>-1044.9564523426516</v>
      </c>
      <c r="W10" s="73">
        <f>'Energy &amp; capacity gap'!R42</f>
        <v>-1044.9564523426516</v>
      </c>
      <c r="X10" s="73">
        <f>'Energy &amp; capacity gap'!S42</f>
        <v>-1044.9564523426516</v>
      </c>
      <c r="Y10" s="73">
        <f>'Energy &amp; capacity gap'!T42</f>
        <v>-1044.9564523426516</v>
      </c>
      <c r="Z10" s="73">
        <f>'Energy &amp; capacity gap'!U42</f>
        <v>-1044.9564523426516</v>
      </c>
      <c r="AA10" s="73">
        <f>'Energy &amp; capacity gap'!V42</f>
        <v>-1044.9564523426516</v>
      </c>
      <c r="AB10" s="62">
        <f>'Energy &amp; capacity gap'!W42</f>
        <v>-1044.9564523426516</v>
      </c>
      <c r="AC10" s="73">
        <f>'Energy &amp; capacity gap'!X42</f>
        <v>-1044.9564523426516</v>
      </c>
      <c r="AD10" s="73">
        <v>-5286</v>
      </c>
      <c r="AE10" s="73">
        <v>-5286</v>
      </c>
      <c r="AF10" s="73">
        <v>-5286</v>
      </c>
      <c r="AG10" s="73">
        <v>-5286</v>
      </c>
      <c r="AH10" s="73">
        <v>-5286</v>
      </c>
      <c r="AI10" s="73">
        <v>-5286</v>
      </c>
      <c r="AJ10" s="73">
        <v>-5286</v>
      </c>
      <c r="AK10" s="73">
        <v>-5286</v>
      </c>
      <c r="AL10" s="73">
        <v>-5286</v>
      </c>
      <c r="AM10" s="73">
        <v>-5286</v>
      </c>
      <c r="AN10" s="73">
        <v>-5286</v>
      </c>
      <c r="AO10" s="73">
        <v>-5286</v>
      </c>
      <c r="AP10" s="73">
        <v>-5286</v>
      </c>
      <c r="AQ10" s="73">
        <v>-5286</v>
      </c>
      <c r="AR10" s="73">
        <v>-5286</v>
      </c>
      <c r="AS10" s="73">
        <v>-5286</v>
      </c>
      <c r="AT10" s="73">
        <v>-5286</v>
      </c>
      <c r="AU10" s="73">
        <v>-5286</v>
      </c>
      <c r="AV10" s="73">
        <v>-5286</v>
      </c>
      <c r="AW10" s="73">
        <v>-5286</v>
      </c>
      <c r="AX10" s="73">
        <v>-5286</v>
      </c>
      <c r="AY10" s="73">
        <v>-5286</v>
      </c>
      <c r="AZ10" s="73">
        <v>-5286</v>
      </c>
      <c r="BA10" s="73">
        <v>-5286</v>
      </c>
      <c r="BB10" s="73">
        <v>-5286</v>
      </c>
      <c r="BC10" s="73">
        <v>-5286</v>
      </c>
      <c r="BD10" s="73">
        <v>-5286</v>
      </c>
      <c r="BE10" s="73">
        <v>-5286</v>
      </c>
      <c r="BF10" s="73">
        <v>-5286</v>
      </c>
      <c r="BG10" s="73">
        <v>-5286</v>
      </c>
      <c r="BH10" s="73">
        <v>-5286</v>
      </c>
      <c r="BI10" s="73">
        <v>-5286</v>
      </c>
      <c r="BJ10" s="73">
        <v>-5286</v>
      </c>
      <c r="BK10" s="73">
        <v>-5286</v>
      </c>
      <c r="BL10" s="73">
        <v>-5286</v>
      </c>
      <c r="BM10" s="73">
        <v>-5286</v>
      </c>
      <c r="BN10" s="73">
        <v>-5286</v>
      </c>
      <c r="BO10" s="73">
        <v>-5286</v>
      </c>
      <c r="BP10" s="73">
        <v>-5286</v>
      </c>
      <c r="BQ10" s="73">
        <v>-5286</v>
      </c>
      <c r="BR10" s="73">
        <v>-5286</v>
      </c>
      <c r="BS10" s="73">
        <v>-5286</v>
      </c>
      <c r="BT10" s="73">
        <v>-5286</v>
      </c>
      <c r="BU10" s="73">
        <v>-5286</v>
      </c>
      <c r="BV10" s="73">
        <v>-5286</v>
      </c>
      <c r="BW10" s="73">
        <v>-5286</v>
      </c>
      <c r="BX10" s="73">
        <v>-5286</v>
      </c>
      <c r="BY10" s="73">
        <v>-5286</v>
      </c>
      <c r="BZ10" s="73">
        <v>-5286</v>
      </c>
      <c r="CA10" s="73">
        <v>-5286</v>
      </c>
      <c r="CB10" s="73">
        <v>-5286</v>
      </c>
    </row>
    <row r="11" spans="3:90">
      <c r="C11" s="318"/>
      <c r="AB11" s="57"/>
    </row>
    <row r="12" spans="3:90" s="322" customFormat="1">
      <c r="C12" s="322" t="s">
        <v>116</v>
      </c>
      <c r="E12" s="322">
        <v>152.07</v>
      </c>
      <c r="F12" s="322">
        <v>288.60000000000002</v>
      </c>
      <c r="G12" s="322">
        <v>470.64000000000004</v>
      </c>
      <c r="H12" s="322">
        <v>793.65000000000009</v>
      </c>
      <c r="I12" s="322">
        <v>1135.5300000000002</v>
      </c>
      <c r="J12" s="322">
        <v>1435.23</v>
      </c>
      <c r="K12" s="322">
        <v>1734.93</v>
      </c>
      <c r="L12" s="322">
        <v>2051.2800000000002</v>
      </c>
      <c r="M12" s="322">
        <v>2279.94</v>
      </c>
      <c r="N12" s="322">
        <v>2436.4500000000003</v>
      </c>
      <c r="O12" s="322">
        <v>2565.21</v>
      </c>
      <c r="P12" s="322">
        <v>2696.19</v>
      </c>
      <c r="Q12" s="322">
        <v>2823.84</v>
      </c>
      <c r="R12" s="322">
        <v>2985.9</v>
      </c>
      <c r="S12" s="322">
        <v>3095.7900000000004</v>
      </c>
      <c r="T12" s="322">
        <v>3242.3100000000004</v>
      </c>
      <c r="U12" s="322">
        <v>3258.9600000000005</v>
      </c>
      <c r="V12" s="322">
        <v>3505.38</v>
      </c>
      <c r="W12" s="322">
        <v>3601.9500000000003</v>
      </c>
      <c r="X12" s="322">
        <v>3539.7900000000004</v>
      </c>
      <c r="Y12" s="322">
        <v>3599.7300000000005</v>
      </c>
      <c r="Z12" s="322">
        <v>3694.0800000000004</v>
      </c>
      <c r="AA12" s="322">
        <v>3736.26</v>
      </c>
      <c r="AB12" s="61">
        <v>3728.4900000000002</v>
      </c>
      <c r="AC12" s="322">
        <v>3700.7400000000002</v>
      </c>
      <c r="AD12" s="322">
        <v>3738.4800000000005</v>
      </c>
      <c r="AE12" s="322">
        <v>3825.06</v>
      </c>
      <c r="AF12" s="322">
        <v>3825.06</v>
      </c>
      <c r="AG12" s="322">
        <v>3825.06</v>
      </c>
      <c r="AH12" s="322">
        <v>3825.06</v>
      </c>
      <c r="AI12" s="322">
        <v>3825.06</v>
      </c>
      <c r="AJ12" s="322">
        <v>3825.06</v>
      </c>
      <c r="AK12" s="322">
        <v>3825.06</v>
      </c>
      <c r="AL12" s="322">
        <v>3825.06</v>
      </c>
      <c r="AM12" s="322">
        <v>3825.06</v>
      </c>
      <c r="AN12" s="322">
        <v>3825.06</v>
      </c>
      <c r="AO12" s="322">
        <v>3825.06</v>
      </c>
      <c r="AP12" s="322">
        <v>3825.06</v>
      </c>
      <c r="AQ12" s="322">
        <v>3825.06</v>
      </c>
      <c r="AR12" s="322">
        <v>3825.06</v>
      </c>
      <c r="AS12" s="322">
        <v>3825.06</v>
      </c>
      <c r="AT12" s="322">
        <v>3825.06</v>
      </c>
      <c r="AU12" s="322">
        <v>3825.06</v>
      </c>
      <c r="AV12" s="322">
        <v>3825.06</v>
      </c>
      <c r="AW12" s="322">
        <v>3825.06</v>
      </c>
      <c r="AX12" s="322">
        <v>3825.06</v>
      </c>
      <c r="AY12" s="322">
        <v>3825.06</v>
      </c>
      <c r="AZ12" s="322">
        <v>3825.06</v>
      </c>
      <c r="BA12" s="322">
        <v>3825.06</v>
      </c>
      <c r="BB12" s="322">
        <v>3825.06</v>
      </c>
      <c r="BC12" s="322">
        <v>3825.06</v>
      </c>
      <c r="BD12" s="322">
        <v>3825.06</v>
      </c>
      <c r="BE12" s="322">
        <v>3825.06</v>
      </c>
      <c r="BF12" s="322">
        <v>3825.06</v>
      </c>
      <c r="BG12" s="322">
        <v>3825.06</v>
      </c>
      <c r="BH12" s="322">
        <v>3825.06</v>
      </c>
      <c r="BI12" s="322">
        <v>3825.06</v>
      </c>
      <c r="BJ12" s="322">
        <v>3825.06</v>
      </c>
      <c r="BK12" s="322">
        <v>3825.06</v>
      </c>
      <c r="BL12" s="322">
        <v>3825.06</v>
      </c>
      <c r="BM12" s="322">
        <v>3825.06</v>
      </c>
      <c r="BN12" s="322">
        <v>3825.06</v>
      </c>
      <c r="BO12" s="322">
        <v>3825.06</v>
      </c>
      <c r="BP12" s="322">
        <v>3825.06</v>
      </c>
      <c r="BQ12" s="322">
        <v>3825.06</v>
      </c>
      <c r="BR12" s="322">
        <v>3825.06</v>
      </c>
      <c r="BS12" s="322">
        <v>3825.06</v>
      </c>
      <c r="BT12" s="322">
        <v>3825.06</v>
      </c>
      <c r="BU12" s="322">
        <v>3825.06</v>
      </c>
      <c r="BV12" s="322">
        <v>3825.06</v>
      </c>
      <c r="BW12" s="322">
        <v>3825.06</v>
      </c>
      <c r="BX12" s="322">
        <v>3825.06</v>
      </c>
      <c r="BY12" s="322">
        <v>3825.06</v>
      </c>
      <c r="BZ12" s="322">
        <v>3825.06</v>
      </c>
      <c r="CA12" s="322">
        <v>3825.06</v>
      </c>
      <c r="CB12" s="322">
        <v>3825.06</v>
      </c>
      <c r="CC12" s="322">
        <v>3825.06</v>
      </c>
      <c r="CD12" s="322">
        <v>3825.06</v>
      </c>
      <c r="CE12" s="322">
        <v>3825.06</v>
      </c>
      <c r="CF12" s="322">
        <v>3825.06</v>
      </c>
      <c r="CG12" s="322">
        <v>3825.06</v>
      </c>
      <c r="CH12" s="322">
        <v>3825.06</v>
      </c>
      <c r="CI12" s="322">
        <v>3825.06</v>
      </c>
      <c r="CJ12" s="322">
        <v>3825.06</v>
      </c>
      <c r="CK12" s="322">
        <v>3825.06</v>
      </c>
      <c r="CL12" s="322">
        <v>3825.06</v>
      </c>
    </row>
    <row r="13" spans="3:90">
      <c r="C13" s="133" t="s">
        <v>296</v>
      </c>
      <c r="E13" s="190">
        <f>E12+E10</f>
        <v>152.07</v>
      </c>
      <c r="F13" s="190">
        <f t="shared" ref="F13:AH13" si="0">F12+F10</f>
        <v>288.60000000000002</v>
      </c>
      <c r="G13" s="190">
        <f t="shared" si="0"/>
        <v>470.64000000000004</v>
      </c>
      <c r="H13" s="190">
        <f t="shared" si="0"/>
        <v>793.65000000000009</v>
      </c>
      <c r="I13" s="190">
        <f t="shared" si="0"/>
        <v>1135.5300000000002</v>
      </c>
      <c r="J13" s="190">
        <f t="shared" si="0"/>
        <v>1435.23</v>
      </c>
      <c r="K13" s="190">
        <f t="shared" si="0"/>
        <v>1734.93</v>
      </c>
      <c r="L13" s="190">
        <f t="shared" si="0"/>
        <v>2051.2800000000002</v>
      </c>
      <c r="M13" s="190">
        <f t="shared" si="0"/>
        <v>2279.94</v>
      </c>
      <c r="N13" s="190">
        <f t="shared" si="0"/>
        <v>2436.4500000000003</v>
      </c>
      <c r="O13" s="190">
        <f t="shared" si="0"/>
        <v>2565.21</v>
      </c>
      <c r="P13" s="190">
        <f t="shared" si="0"/>
        <v>2696.19</v>
      </c>
      <c r="Q13" s="190">
        <f t="shared" si="0"/>
        <v>2823.84</v>
      </c>
      <c r="R13" s="190">
        <f t="shared" si="0"/>
        <v>2985.9</v>
      </c>
      <c r="S13" s="190">
        <f t="shared" si="0"/>
        <v>3095.7900000000004</v>
      </c>
      <c r="T13" s="190">
        <f t="shared" si="0"/>
        <v>3242.3100000000004</v>
      </c>
      <c r="U13" s="190">
        <f t="shared" si="0"/>
        <v>3235.2255718125084</v>
      </c>
      <c r="V13" s="190">
        <f t="shared" si="0"/>
        <v>2460.4235476573485</v>
      </c>
      <c r="W13" s="190">
        <f t="shared" si="0"/>
        <v>2556.9935476573487</v>
      </c>
      <c r="X13" s="190">
        <f t="shared" si="0"/>
        <v>2494.8335476573488</v>
      </c>
      <c r="Y13" s="190">
        <f t="shared" si="0"/>
        <v>2554.7735476573489</v>
      </c>
      <c r="Z13" s="190">
        <f t="shared" si="0"/>
        <v>2649.1235476573488</v>
      </c>
      <c r="AA13" s="190">
        <f t="shared" si="0"/>
        <v>2691.3035476573486</v>
      </c>
      <c r="AB13" s="67">
        <f t="shared" si="0"/>
        <v>2683.5335476573487</v>
      </c>
      <c r="AC13" s="190">
        <f t="shared" si="0"/>
        <v>2655.7835476573487</v>
      </c>
      <c r="AD13" s="190">
        <f t="shared" si="0"/>
        <v>-1547.5199999999995</v>
      </c>
      <c r="AE13" s="190">
        <f t="shared" si="0"/>
        <v>-1460.94</v>
      </c>
      <c r="AF13" s="190">
        <f t="shared" si="0"/>
        <v>-1460.94</v>
      </c>
      <c r="AG13" s="190">
        <f t="shared" si="0"/>
        <v>-1460.94</v>
      </c>
      <c r="AH13" s="190">
        <f t="shared" si="0"/>
        <v>-1460.94</v>
      </c>
      <c r="AI13" s="73">
        <v>-1460.94</v>
      </c>
      <c r="AJ13" s="73">
        <v>-1460.94</v>
      </c>
      <c r="AK13" s="73">
        <v>-1460.94</v>
      </c>
      <c r="AL13" s="73">
        <v>-1460.94</v>
      </c>
      <c r="AM13" s="73">
        <v>-1460.94</v>
      </c>
      <c r="AN13" s="73">
        <v>-1460.94</v>
      </c>
      <c r="AO13" s="73">
        <v>-1460.94</v>
      </c>
      <c r="AP13" s="73">
        <v>-1460.94</v>
      </c>
      <c r="AQ13" s="73">
        <v>-1460.94</v>
      </c>
      <c r="AR13" s="73">
        <v>-1460.94</v>
      </c>
      <c r="AS13" s="73">
        <v>-1460.94</v>
      </c>
      <c r="AT13" s="73">
        <v>-1460.94</v>
      </c>
      <c r="AU13" s="73">
        <v>-1460.94</v>
      </c>
      <c r="AV13" s="73">
        <v>-1460.94</v>
      </c>
      <c r="AW13" s="73">
        <v>-1460.94</v>
      </c>
      <c r="AX13" s="73">
        <v>-1460.94</v>
      </c>
      <c r="AY13" s="73">
        <v>-1460.94</v>
      </c>
      <c r="AZ13" s="73">
        <v>-1460.94</v>
      </c>
      <c r="BA13" s="73">
        <v>-1460.94</v>
      </c>
      <c r="BB13" s="73">
        <v>-1460.94</v>
      </c>
      <c r="BC13" s="73">
        <v>-1460.94</v>
      </c>
      <c r="BD13" s="73">
        <v>-1460.94</v>
      </c>
      <c r="BE13" s="73">
        <v>-1460.94</v>
      </c>
      <c r="BF13" s="73">
        <v>-1460.94</v>
      </c>
      <c r="BG13" s="73">
        <v>-1460.94</v>
      </c>
      <c r="BH13" s="73">
        <v>-1460.94</v>
      </c>
      <c r="BI13" s="73">
        <v>-1460.94</v>
      </c>
      <c r="BJ13" s="73">
        <v>-1460.94</v>
      </c>
      <c r="BK13" s="73">
        <v>-1460.94</v>
      </c>
      <c r="BL13" s="73">
        <v>-1460.94</v>
      </c>
      <c r="BM13" s="73">
        <v>-1460.94</v>
      </c>
      <c r="BN13" s="73">
        <v>-1460.94</v>
      </c>
      <c r="BO13" s="73">
        <v>-1460.94</v>
      </c>
      <c r="BP13" s="73">
        <v>-1460.94</v>
      </c>
      <c r="BQ13" s="73">
        <v>-1460.94</v>
      </c>
      <c r="BR13" s="73">
        <v>-1460.94</v>
      </c>
      <c r="BS13" s="73">
        <v>-1460.94</v>
      </c>
      <c r="BT13" s="73">
        <v>-1460.94</v>
      </c>
      <c r="BU13" s="73">
        <v>-1460.94</v>
      </c>
      <c r="BV13" s="73">
        <v>-1460.94</v>
      </c>
      <c r="BW13" s="73">
        <v>-1460.94</v>
      </c>
      <c r="BX13" s="73">
        <v>-1460.94</v>
      </c>
      <c r="BY13" s="73">
        <v>-1460.94</v>
      </c>
      <c r="BZ13" s="73">
        <v>-1460.94</v>
      </c>
      <c r="CA13" s="73">
        <v>-1460.94</v>
      </c>
      <c r="CB13" s="73">
        <v>-1460.94</v>
      </c>
    </row>
    <row r="14" spans="3:90"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Y14" s="73">
        <v>1</v>
      </c>
      <c r="Z14" s="73">
        <v>2</v>
      </c>
      <c r="AA14" s="73">
        <v>3</v>
      </c>
      <c r="AB14" s="62">
        <v>4</v>
      </c>
      <c r="AC14" s="73">
        <v>5</v>
      </c>
      <c r="AD14" s="73">
        <v>6</v>
      </c>
      <c r="AE14" s="73">
        <v>7</v>
      </c>
      <c r="AF14" s="73">
        <v>8</v>
      </c>
      <c r="AG14" s="73">
        <v>9</v>
      </c>
      <c r="AH14" s="73">
        <v>10</v>
      </c>
      <c r="AI14" s="73">
        <v>11</v>
      </c>
      <c r="AJ14" s="73">
        <v>12</v>
      </c>
      <c r="AK14" s="73">
        <v>13</v>
      </c>
      <c r="AL14" s="73">
        <v>14</v>
      </c>
      <c r="AM14" s="73">
        <v>15</v>
      </c>
      <c r="AN14" s="73">
        <v>16</v>
      </c>
      <c r="AO14" s="73">
        <v>17</v>
      </c>
      <c r="AP14" s="73">
        <v>18</v>
      </c>
      <c r="AQ14" s="73">
        <v>19</v>
      </c>
      <c r="AR14" s="73">
        <v>20</v>
      </c>
      <c r="AS14" s="73">
        <v>21</v>
      </c>
      <c r="AT14" s="73">
        <v>22</v>
      </c>
      <c r="AU14" s="73">
        <v>23</v>
      </c>
      <c r="AV14" s="73">
        <v>24</v>
      </c>
      <c r="AW14" s="73">
        <v>25</v>
      </c>
      <c r="AX14" s="73">
        <v>1</v>
      </c>
      <c r="AY14" s="73">
        <v>2</v>
      </c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3:90" s="72" customFormat="1">
      <c r="C15" s="72" t="s">
        <v>276</v>
      </c>
      <c r="Y15" s="72">
        <v>524</v>
      </c>
      <c r="Z15" s="72">
        <v>524</v>
      </c>
      <c r="AA15" s="72">
        <v>524</v>
      </c>
      <c r="AB15" s="60">
        <v>524</v>
      </c>
      <c r="AC15" s="72">
        <v>524</v>
      </c>
      <c r="AD15" s="72">
        <v>524</v>
      </c>
      <c r="AE15" s="72">
        <v>524</v>
      </c>
      <c r="AF15" s="72">
        <v>524</v>
      </c>
      <c r="AG15" s="72">
        <v>524</v>
      </c>
      <c r="AH15" s="72">
        <v>524</v>
      </c>
      <c r="AI15" s="72">
        <v>524</v>
      </c>
      <c r="AJ15" s="72">
        <v>524</v>
      </c>
      <c r="AK15" s="72">
        <v>524</v>
      </c>
      <c r="AL15" s="72">
        <v>524</v>
      </c>
      <c r="AM15" s="72">
        <v>524</v>
      </c>
      <c r="AN15" s="72">
        <v>524</v>
      </c>
      <c r="AO15" s="72">
        <v>524</v>
      </c>
      <c r="AP15" s="72">
        <v>524</v>
      </c>
      <c r="AQ15" s="72">
        <v>524</v>
      </c>
      <c r="AR15" s="72">
        <v>524</v>
      </c>
      <c r="AS15" s="72">
        <v>524</v>
      </c>
      <c r="AT15" s="72">
        <v>524</v>
      </c>
      <c r="AU15" s="72">
        <v>524</v>
      </c>
      <c r="AV15" s="72">
        <v>524</v>
      </c>
      <c r="AW15" s="72">
        <v>524</v>
      </c>
      <c r="AX15" s="72">
        <v>524</v>
      </c>
      <c r="AY15" s="72">
        <v>524</v>
      </c>
    </row>
    <row r="16" spans="3:90" s="72" customFormat="1">
      <c r="Y16" s="190">
        <f>Y13+Y15</f>
        <v>3078.7735476573489</v>
      </c>
      <c r="Z16" s="73">
        <v>1</v>
      </c>
      <c r="AA16" s="73">
        <v>2</v>
      </c>
      <c r="AB16" s="62">
        <v>3</v>
      </c>
      <c r="AC16" s="73">
        <v>4</v>
      </c>
      <c r="AD16" s="73">
        <v>5</v>
      </c>
      <c r="AE16" s="73">
        <v>6</v>
      </c>
      <c r="AF16" s="73">
        <v>7</v>
      </c>
      <c r="AG16" s="73">
        <v>8</v>
      </c>
      <c r="AH16" s="73">
        <v>9</v>
      </c>
      <c r="AI16" s="73">
        <v>10</v>
      </c>
      <c r="AJ16" s="73">
        <v>11</v>
      </c>
      <c r="AK16" s="73">
        <v>12</v>
      </c>
      <c r="AL16" s="73">
        <v>13</v>
      </c>
      <c r="AM16" s="73">
        <v>14</v>
      </c>
      <c r="AN16" s="73">
        <v>15</v>
      </c>
      <c r="AO16" s="73">
        <v>16</v>
      </c>
      <c r="AP16" s="73">
        <v>17</v>
      </c>
      <c r="AQ16" s="73">
        <v>18</v>
      </c>
      <c r="AR16" s="73">
        <v>19</v>
      </c>
      <c r="AS16" s="73">
        <v>20</v>
      </c>
      <c r="AT16" s="73">
        <v>21</v>
      </c>
      <c r="AU16" s="73">
        <v>22</v>
      </c>
      <c r="AV16" s="73">
        <v>23</v>
      </c>
      <c r="AW16" s="73">
        <v>24</v>
      </c>
      <c r="AX16" s="73">
        <v>25</v>
      </c>
      <c r="AY16" s="72">
        <v>1</v>
      </c>
    </row>
    <row r="17" spans="3:80" s="72" customFormat="1">
      <c r="C17" s="72" t="s">
        <v>298</v>
      </c>
      <c r="Y17" s="190"/>
      <c r="Z17" s="72">
        <v>538</v>
      </c>
      <c r="AA17" s="72">
        <v>538</v>
      </c>
      <c r="AB17" s="60">
        <v>538</v>
      </c>
      <c r="AC17" s="72">
        <v>538</v>
      </c>
      <c r="AD17" s="72">
        <v>538</v>
      </c>
      <c r="AE17" s="72">
        <v>538</v>
      </c>
      <c r="AF17" s="72">
        <v>538</v>
      </c>
      <c r="AG17" s="72">
        <v>538</v>
      </c>
      <c r="AH17" s="72">
        <v>538</v>
      </c>
      <c r="AI17" s="72">
        <v>538</v>
      </c>
      <c r="AJ17" s="72">
        <v>538</v>
      </c>
      <c r="AK17" s="72">
        <v>538</v>
      </c>
      <c r="AL17" s="72">
        <v>538</v>
      </c>
      <c r="AM17" s="72">
        <v>538</v>
      </c>
      <c r="AN17" s="72">
        <v>538</v>
      </c>
      <c r="AO17" s="72">
        <v>538</v>
      </c>
      <c r="AP17" s="72">
        <v>538</v>
      </c>
      <c r="AQ17" s="72">
        <v>538</v>
      </c>
      <c r="AR17" s="72">
        <v>538</v>
      </c>
      <c r="AS17" s="72">
        <v>538</v>
      </c>
      <c r="AT17" s="72">
        <v>538</v>
      </c>
      <c r="AU17" s="72">
        <v>538</v>
      </c>
      <c r="AV17" s="72">
        <v>538</v>
      </c>
      <c r="AW17" s="72">
        <v>538</v>
      </c>
      <c r="AX17" s="72">
        <v>538</v>
      </c>
      <c r="AY17" s="72">
        <v>538</v>
      </c>
    </row>
    <row r="18" spans="3:80">
      <c r="C18" s="133" t="s">
        <v>296</v>
      </c>
      <c r="L18" s="190"/>
      <c r="M18" s="190"/>
      <c r="N18" s="73"/>
      <c r="O18" s="73"/>
      <c r="P18" s="73"/>
      <c r="Q18" s="73"/>
      <c r="R18" s="73"/>
      <c r="S18" s="73"/>
      <c r="T18" s="73"/>
      <c r="U18" s="73"/>
      <c r="Z18" s="190">
        <f t="shared" ref="Z18:AY18" si="1">Z13+Z15+Z17</f>
        <v>3711.1235476573488</v>
      </c>
      <c r="AA18" s="190">
        <f t="shared" si="1"/>
        <v>3753.3035476573486</v>
      </c>
      <c r="AB18" s="67">
        <f t="shared" si="1"/>
        <v>3745.5335476573487</v>
      </c>
      <c r="AC18" s="190">
        <f t="shared" si="1"/>
        <v>3717.7835476573487</v>
      </c>
      <c r="AD18" s="190">
        <f t="shared" si="1"/>
        <v>-485.51999999999953</v>
      </c>
      <c r="AE18" s="190">
        <f t="shared" si="1"/>
        <v>-398.94000000000005</v>
      </c>
      <c r="AF18" s="190">
        <f t="shared" si="1"/>
        <v>-398.94000000000005</v>
      </c>
      <c r="AG18" s="190">
        <f t="shared" si="1"/>
        <v>-398.94000000000005</v>
      </c>
      <c r="AH18" s="190">
        <f t="shared" si="1"/>
        <v>-398.94000000000005</v>
      </c>
      <c r="AI18" s="190">
        <f t="shared" si="1"/>
        <v>-398.94000000000005</v>
      </c>
      <c r="AJ18" s="190">
        <f t="shared" si="1"/>
        <v>-398.94000000000005</v>
      </c>
      <c r="AK18" s="190">
        <f t="shared" si="1"/>
        <v>-398.94000000000005</v>
      </c>
      <c r="AL18" s="190">
        <f t="shared" si="1"/>
        <v>-398.94000000000005</v>
      </c>
      <c r="AM18" s="190">
        <f t="shared" si="1"/>
        <v>-398.94000000000005</v>
      </c>
      <c r="AN18" s="190">
        <f t="shared" si="1"/>
        <v>-398.94000000000005</v>
      </c>
      <c r="AO18" s="190">
        <f t="shared" si="1"/>
        <v>-398.94000000000005</v>
      </c>
      <c r="AP18" s="190">
        <f t="shared" si="1"/>
        <v>-398.94000000000005</v>
      </c>
      <c r="AQ18" s="190">
        <f t="shared" si="1"/>
        <v>-398.94000000000005</v>
      </c>
      <c r="AR18" s="190">
        <f t="shared" si="1"/>
        <v>-398.94000000000005</v>
      </c>
      <c r="AS18" s="190">
        <f t="shared" si="1"/>
        <v>-398.94000000000005</v>
      </c>
      <c r="AT18" s="190">
        <f t="shared" si="1"/>
        <v>-398.94000000000005</v>
      </c>
      <c r="AU18" s="190">
        <f t="shared" si="1"/>
        <v>-398.94000000000005</v>
      </c>
      <c r="AV18" s="190">
        <f t="shared" si="1"/>
        <v>-398.94000000000005</v>
      </c>
      <c r="AW18" s="190">
        <f t="shared" si="1"/>
        <v>-398.94000000000005</v>
      </c>
      <c r="AX18" s="190">
        <f t="shared" si="1"/>
        <v>-398.94000000000005</v>
      </c>
      <c r="AY18" s="190">
        <f t="shared" si="1"/>
        <v>-398.94000000000005</v>
      </c>
      <c r="AZ18" s="73"/>
      <c r="BA18" s="73"/>
      <c r="BB18" s="73"/>
    </row>
    <row r="19" spans="3:80">
      <c r="AA19" s="133">
        <v>1</v>
      </c>
      <c r="AB19" s="57">
        <v>2</v>
      </c>
      <c r="AC19" s="133">
        <v>3</v>
      </c>
      <c r="AD19" s="133">
        <v>4</v>
      </c>
      <c r="AE19" s="133">
        <v>5</v>
      </c>
      <c r="AF19" s="133">
        <v>6</v>
      </c>
      <c r="AG19" s="133">
        <v>7</v>
      </c>
      <c r="AH19" s="133">
        <v>8</v>
      </c>
      <c r="AI19" s="133">
        <v>9</v>
      </c>
      <c r="AJ19" s="133">
        <v>10</v>
      </c>
      <c r="AK19" s="133">
        <v>11</v>
      </c>
      <c r="AL19" s="133">
        <v>12</v>
      </c>
      <c r="AM19" s="133">
        <v>13</v>
      </c>
      <c r="AN19" s="133">
        <v>14</v>
      </c>
      <c r="AO19" s="133">
        <v>15</v>
      </c>
      <c r="AP19" s="133">
        <v>16</v>
      </c>
      <c r="AQ19" s="133">
        <v>17</v>
      </c>
      <c r="AR19" s="133">
        <v>18</v>
      </c>
      <c r="AS19" s="133">
        <v>19</v>
      </c>
      <c r="AT19" s="133">
        <v>20</v>
      </c>
      <c r="AU19" s="133">
        <v>21</v>
      </c>
      <c r="AV19" s="133">
        <v>22</v>
      </c>
      <c r="AW19" s="133">
        <v>23</v>
      </c>
      <c r="AX19" s="133">
        <v>24</v>
      </c>
      <c r="AY19" s="133">
        <v>25</v>
      </c>
    </row>
    <row r="20" spans="3:80" s="72" customFormat="1">
      <c r="C20" s="72" t="s">
        <v>117</v>
      </c>
      <c r="AA20" s="72">
        <v>594</v>
      </c>
      <c r="AB20" s="60">
        <v>594</v>
      </c>
      <c r="AC20" s="72">
        <v>594</v>
      </c>
      <c r="AD20" s="72">
        <v>594</v>
      </c>
      <c r="AE20" s="72">
        <v>594</v>
      </c>
      <c r="AF20" s="72">
        <v>594</v>
      </c>
      <c r="AG20" s="72">
        <v>594</v>
      </c>
      <c r="AH20" s="72">
        <v>594</v>
      </c>
      <c r="AI20" s="72">
        <v>594</v>
      </c>
      <c r="AJ20" s="72">
        <v>594</v>
      </c>
      <c r="AK20" s="72">
        <v>594</v>
      </c>
      <c r="AL20" s="72">
        <v>594</v>
      </c>
      <c r="AM20" s="72">
        <v>594</v>
      </c>
      <c r="AN20" s="72">
        <v>594</v>
      </c>
      <c r="AO20" s="72">
        <v>594</v>
      </c>
      <c r="AP20" s="72">
        <v>594</v>
      </c>
      <c r="AQ20" s="72">
        <v>594</v>
      </c>
      <c r="AR20" s="72">
        <v>594</v>
      </c>
      <c r="AS20" s="72">
        <v>594</v>
      </c>
      <c r="AT20" s="72">
        <v>594</v>
      </c>
      <c r="AU20" s="72">
        <v>594</v>
      </c>
      <c r="AV20" s="72">
        <v>594</v>
      </c>
      <c r="AW20" s="72">
        <v>594</v>
      </c>
      <c r="AX20" s="72">
        <v>594</v>
      </c>
      <c r="AY20" s="72">
        <v>594</v>
      </c>
    </row>
    <row r="21" spans="3:80" s="72" customFormat="1">
      <c r="C21" s="133" t="s">
        <v>296</v>
      </c>
      <c r="AA21" s="190">
        <f t="shared" ref="AA21:AY21" si="2">AA18+AA20</f>
        <v>4347.3035476573486</v>
      </c>
      <c r="AB21" s="59">
        <f t="shared" si="2"/>
        <v>4339.5335476573491</v>
      </c>
      <c r="AC21" s="191">
        <f t="shared" si="2"/>
        <v>4311.7835476573491</v>
      </c>
      <c r="AD21" s="191">
        <f t="shared" si="2"/>
        <v>108.48000000000047</v>
      </c>
      <c r="AE21" s="191">
        <f t="shared" si="2"/>
        <v>195.05999999999995</v>
      </c>
      <c r="AF21" s="191">
        <f t="shared" si="2"/>
        <v>195.05999999999995</v>
      </c>
      <c r="AG21" s="191">
        <f t="shared" si="2"/>
        <v>195.05999999999995</v>
      </c>
      <c r="AH21" s="191">
        <f t="shared" si="2"/>
        <v>195.05999999999995</v>
      </c>
      <c r="AI21" s="191">
        <f t="shared" si="2"/>
        <v>195.05999999999995</v>
      </c>
      <c r="AJ21" s="191">
        <f t="shared" si="2"/>
        <v>195.05999999999995</v>
      </c>
      <c r="AK21" s="191">
        <f t="shared" si="2"/>
        <v>195.05999999999995</v>
      </c>
      <c r="AL21" s="191">
        <f t="shared" si="2"/>
        <v>195.05999999999995</v>
      </c>
      <c r="AM21" s="191">
        <f t="shared" si="2"/>
        <v>195.05999999999995</v>
      </c>
      <c r="AN21" s="191">
        <f t="shared" si="2"/>
        <v>195.05999999999995</v>
      </c>
      <c r="AO21" s="191">
        <f t="shared" si="2"/>
        <v>195.05999999999995</v>
      </c>
      <c r="AP21" s="191">
        <f t="shared" si="2"/>
        <v>195.05999999999995</v>
      </c>
      <c r="AQ21" s="191">
        <f t="shared" si="2"/>
        <v>195.05999999999995</v>
      </c>
      <c r="AR21" s="191">
        <f t="shared" si="2"/>
        <v>195.05999999999995</v>
      </c>
      <c r="AS21" s="191">
        <f t="shared" si="2"/>
        <v>195.05999999999995</v>
      </c>
      <c r="AT21" s="191">
        <f t="shared" si="2"/>
        <v>195.05999999999995</v>
      </c>
      <c r="AU21" s="191">
        <f t="shared" si="2"/>
        <v>195.05999999999995</v>
      </c>
      <c r="AV21" s="191">
        <f t="shared" si="2"/>
        <v>195.05999999999995</v>
      </c>
      <c r="AW21" s="191">
        <f t="shared" si="2"/>
        <v>195.05999999999995</v>
      </c>
      <c r="AX21" s="191">
        <f t="shared" si="2"/>
        <v>195.05999999999995</v>
      </c>
      <c r="AY21" s="191">
        <f t="shared" si="2"/>
        <v>195.05999999999995</v>
      </c>
      <c r="AZ21" s="192"/>
      <c r="BA21" s="192"/>
      <c r="BB21" s="192"/>
      <c r="BC21" s="192"/>
    </row>
    <row r="22" spans="3:80" s="72" customFormat="1">
      <c r="C22" s="133"/>
      <c r="AA22" s="190"/>
      <c r="AB22" s="59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2"/>
      <c r="BA22" s="192"/>
      <c r="BB22" s="192"/>
      <c r="BC22" s="192"/>
    </row>
    <row r="23" spans="3:80" s="72" customFormat="1">
      <c r="C23" s="133" t="s">
        <v>384</v>
      </c>
      <c r="E23" s="190">
        <f>E12</f>
        <v>152.07</v>
      </c>
      <c r="F23" s="190">
        <f t="shared" ref="F23:X23" si="3">F12</f>
        <v>288.60000000000002</v>
      </c>
      <c r="G23" s="190">
        <f t="shared" si="3"/>
        <v>470.64000000000004</v>
      </c>
      <c r="H23" s="190">
        <f t="shared" si="3"/>
        <v>793.65000000000009</v>
      </c>
      <c r="I23" s="190">
        <f t="shared" si="3"/>
        <v>1135.5300000000002</v>
      </c>
      <c r="J23" s="190">
        <f t="shared" si="3"/>
        <v>1435.23</v>
      </c>
      <c r="K23" s="190">
        <f t="shared" si="3"/>
        <v>1734.93</v>
      </c>
      <c r="L23" s="190">
        <f t="shared" si="3"/>
        <v>2051.2800000000002</v>
      </c>
      <c r="M23" s="190">
        <f t="shared" si="3"/>
        <v>2279.94</v>
      </c>
      <c r="N23" s="190">
        <f t="shared" si="3"/>
        <v>2436.4500000000003</v>
      </c>
      <c r="O23" s="190">
        <f t="shared" si="3"/>
        <v>2565.21</v>
      </c>
      <c r="P23" s="190">
        <f t="shared" si="3"/>
        <v>2696.19</v>
      </c>
      <c r="Q23" s="190">
        <f t="shared" si="3"/>
        <v>2823.84</v>
      </c>
      <c r="R23" s="190">
        <f t="shared" si="3"/>
        <v>2985.9</v>
      </c>
      <c r="S23" s="190">
        <f t="shared" si="3"/>
        <v>3095.7900000000004</v>
      </c>
      <c r="T23" s="190">
        <f t="shared" si="3"/>
        <v>3242.3100000000004</v>
      </c>
      <c r="U23" s="190">
        <f t="shared" si="3"/>
        <v>3258.9600000000005</v>
      </c>
      <c r="V23" s="190">
        <f t="shared" si="3"/>
        <v>3505.38</v>
      </c>
      <c r="W23" s="190">
        <f t="shared" si="3"/>
        <v>3601.9500000000003</v>
      </c>
      <c r="X23" s="190">
        <f t="shared" si="3"/>
        <v>3539.7900000000004</v>
      </c>
      <c r="Y23" s="190">
        <f>Y12+Y15</f>
        <v>4123.7300000000005</v>
      </c>
      <c r="Z23" s="190">
        <f>Z12+Z15+Z17+Z20</f>
        <v>4756.08</v>
      </c>
      <c r="AA23" s="190">
        <f>AA12+AA15+AA17+AA20</f>
        <v>5392.26</v>
      </c>
      <c r="AB23" s="59">
        <f>AB12+AB15+AB17+AB20</f>
        <v>5384.49</v>
      </c>
      <c r="AC23" s="191">
        <f>AC12+AC15+AC17+AC20</f>
        <v>5356.74</v>
      </c>
      <c r="AD23" s="191">
        <f t="shared" ref="AD23:AY23" si="4">AD12+AD15+AD17+AD20</f>
        <v>5394.4800000000005</v>
      </c>
      <c r="AE23" s="191">
        <f t="shared" si="4"/>
        <v>5481.0599999999995</v>
      </c>
      <c r="AF23" s="191">
        <f t="shared" si="4"/>
        <v>5481.0599999999995</v>
      </c>
      <c r="AG23" s="191">
        <f t="shared" si="4"/>
        <v>5481.0599999999995</v>
      </c>
      <c r="AH23" s="191">
        <f t="shared" si="4"/>
        <v>5481.0599999999995</v>
      </c>
      <c r="AI23" s="191">
        <f t="shared" si="4"/>
        <v>5481.0599999999995</v>
      </c>
      <c r="AJ23" s="191">
        <f t="shared" si="4"/>
        <v>5481.0599999999995</v>
      </c>
      <c r="AK23" s="191">
        <f t="shared" si="4"/>
        <v>5481.0599999999995</v>
      </c>
      <c r="AL23" s="191">
        <f t="shared" si="4"/>
        <v>5481.0599999999995</v>
      </c>
      <c r="AM23" s="191">
        <f t="shared" si="4"/>
        <v>5481.0599999999995</v>
      </c>
      <c r="AN23" s="191">
        <f t="shared" si="4"/>
        <v>5481.0599999999995</v>
      </c>
      <c r="AO23" s="191">
        <f t="shared" si="4"/>
        <v>5481.0599999999995</v>
      </c>
      <c r="AP23" s="191">
        <f t="shared" si="4"/>
        <v>5481.0599999999995</v>
      </c>
      <c r="AQ23" s="191">
        <f t="shared" si="4"/>
        <v>5481.0599999999995</v>
      </c>
      <c r="AR23" s="191">
        <f t="shared" si="4"/>
        <v>5481.0599999999995</v>
      </c>
      <c r="AS23" s="191">
        <f t="shared" si="4"/>
        <v>5481.0599999999995</v>
      </c>
      <c r="AT23" s="191">
        <f t="shared" si="4"/>
        <v>5481.0599999999995</v>
      </c>
      <c r="AU23" s="191">
        <f t="shared" si="4"/>
        <v>5481.0599999999995</v>
      </c>
      <c r="AV23" s="191">
        <f t="shared" si="4"/>
        <v>5481.0599999999995</v>
      </c>
      <c r="AW23" s="191">
        <f t="shared" si="4"/>
        <v>5481.0599999999995</v>
      </c>
      <c r="AX23" s="191">
        <f t="shared" si="4"/>
        <v>5481.0599999999995</v>
      </c>
      <c r="AY23" s="191">
        <f t="shared" si="4"/>
        <v>5481.0599999999995</v>
      </c>
      <c r="AZ23" s="192"/>
      <c r="BA23" s="192"/>
      <c r="BB23" s="192"/>
      <c r="BC23" s="192"/>
    </row>
    <row r="25" spans="3:80" ht="18.75">
      <c r="C25" s="320" t="s">
        <v>297</v>
      </c>
    </row>
    <row r="27" spans="3:80" s="311" customFormat="1">
      <c r="C27" s="311" t="s">
        <v>89</v>
      </c>
      <c r="E27" s="311" t="s">
        <v>110</v>
      </c>
      <c r="F27" s="311" t="s">
        <v>111</v>
      </c>
      <c r="G27" s="311" t="s">
        <v>112</v>
      </c>
      <c r="H27" s="311" t="s">
        <v>113</v>
      </c>
      <c r="I27" s="311" t="s">
        <v>114</v>
      </c>
      <c r="J27" s="311" t="s">
        <v>115</v>
      </c>
      <c r="K27" s="4" t="s">
        <v>19</v>
      </c>
      <c r="L27" s="4" t="s">
        <v>20</v>
      </c>
      <c r="M27" s="4" t="s">
        <v>21</v>
      </c>
      <c r="N27" s="4" t="s">
        <v>22</v>
      </c>
      <c r="O27" s="4" t="s">
        <v>23</v>
      </c>
      <c r="P27" s="4" t="s">
        <v>24</v>
      </c>
      <c r="Q27" s="4" t="s">
        <v>25</v>
      </c>
      <c r="R27" s="4" t="s">
        <v>26</v>
      </c>
      <c r="S27" s="4" t="s">
        <v>27</v>
      </c>
      <c r="T27" s="4" t="s">
        <v>28</v>
      </c>
      <c r="U27" s="4" t="s">
        <v>29</v>
      </c>
      <c r="V27" s="4" t="s">
        <v>30</v>
      </c>
      <c r="W27" s="4" t="s">
        <v>31</v>
      </c>
      <c r="X27" s="4" t="s">
        <v>32</v>
      </c>
      <c r="Y27" s="4" t="s">
        <v>33</v>
      </c>
      <c r="Z27" s="4" t="s">
        <v>34</v>
      </c>
      <c r="AA27" s="4" t="s">
        <v>35</v>
      </c>
      <c r="AB27" s="4" t="s">
        <v>36</v>
      </c>
      <c r="AC27" s="4" t="s">
        <v>37</v>
      </c>
      <c r="AD27" s="4" t="s">
        <v>38</v>
      </c>
      <c r="AE27" s="4" t="s">
        <v>39</v>
      </c>
      <c r="AF27" s="4" t="s">
        <v>40</v>
      </c>
      <c r="AG27" s="4" t="s">
        <v>41</v>
      </c>
      <c r="AH27" s="4" t="s">
        <v>42</v>
      </c>
      <c r="AI27" s="4" t="s">
        <v>43</v>
      </c>
      <c r="AJ27" s="4" t="s">
        <v>44</v>
      </c>
      <c r="AK27" s="4" t="s">
        <v>45</v>
      </c>
      <c r="AL27" s="4" t="s">
        <v>46</v>
      </c>
      <c r="AM27" s="4" t="s">
        <v>47</v>
      </c>
      <c r="AN27" s="4" t="s">
        <v>48</v>
      </c>
      <c r="AO27" s="4" t="s">
        <v>49</v>
      </c>
      <c r="AP27" s="4" t="s">
        <v>50</v>
      </c>
      <c r="AQ27" s="4" t="s">
        <v>51</v>
      </c>
      <c r="AR27" s="4" t="s">
        <v>52</v>
      </c>
      <c r="AS27" s="4" t="s">
        <v>53</v>
      </c>
      <c r="AT27" s="4" t="s">
        <v>54</v>
      </c>
      <c r="AU27" s="4" t="s">
        <v>55</v>
      </c>
      <c r="AV27" s="4" t="s">
        <v>56</v>
      </c>
      <c r="AW27" s="4" t="s">
        <v>57</v>
      </c>
      <c r="AX27" s="4" t="s">
        <v>58</v>
      </c>
      <c r="AY27" s="4" t="s">
        <v>59</v>
      </c>
      <c r="AZ27" s="4" t="s">
        <v>60</v>
      </c>
      <c r="BA27" s="4" t="s">
        <v>61</v>
      </c>
      <c r="BB27" s="4" t="s">
        <v>62</v>
      </c>
      <c r="BC27" s="4" t="s">
        <v>63</v>
      </c>
      <c r="BD27" s="4" t="s">
        <v>64</v>
      </c>
      <c r="BE27" s="4" t="s">
        <v>65</v>
      </c>
      <c r="BF27" s="4" t="s">
        <v>66</v>
      </c>
      <c r="BG27" s="4" t="s">
        <v>67</v>
      </c>
      <c r="BH27" s="4" t="s">
        <v>68</v>
      </c>
      <c r="BI27" s="4" t="s">
        <v>69</v>
      </c>
      <c r="BJ27" s="4" t="s">
        <v>70</v>
      </c>
      <c r="BK27" s="4" t="s">
        <v>71</v>
      </c>
      <c r="BL27" s="4" t="s">
        <v>72</v>
      </c>
      <c r="BM27" s="4" t="s">
        <v>73</v>
      </c>
      <c r="BN27" s="4" t="s">
        <v>74</v>
      </c>
      <c r="BO27" s="4" t="s">
        <v>75</v>
      </c>
      <c r="BP27" s="4" t="s">
        <v>76</v>
      </c>
      <c r="BQ27" s="4" t="s">
        <v>77</v>
      </c>
      <c r="BR27" s="4" t="s">
        <v>78</v>
      </c>
      <c r="BS27" s="4" t="s">
        <v>79</v>
      </c>
      <c r="BT27" s="4" t="s">
        <v>80</v>
      </c>
      <c r="BU27" s="4" t="s">
        <v>81</v>
      </c>
      <c r="BV27" s="4" t="s">
        <v>82</v>
      </c>
      <c r="BW27" s="4" t="s">
        <v>83</v>
      </c>
      <c r="BX27" s="4" t="s">
        <v>84</v>
      </c>
      <c r="BY27" s="4" t="s">
        <v>85</v>
      </c>
      <c r="BZ27" s="4" t="s">
        <v>86</v>
      </c>
      <c r="CA27" s="4" t="s">
        <v>87</v>
      </c>
      <c r="CB27" s="4" t="s">
        <v>88</v>
      </c>
    </row>
    <row r="28" spans="3:80" s="73" customFormat="1">
      <c r="C28" s="73" t="s">
        <v>289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f>'Energy &amp; capacity gap'!E49</f>
        <v>0</v>
      </c>
      <c r="K28" s="73">
        <f>'Energy &amp; capacity gap'!F49</f>
        <v>0</v>
      </c>
      <c r="L28" s="73">
        <f>'Energy &amp; capacity gap'!G49</f>
        <v>0</v>
      </c>
      <c r="M28" s="73">
        <f>'Energy &amp; capacity gap'!H49</f>
        <v>0</v>
      </c>
      <c r="N28" s="73">
        <f>'Energy &amp; capacity gap'!I49</f>
        <v>0</v>
      </c>
      <c r="O28" s="73">
        <f>'Energy &amp; capacity gap'!J49</f>
        <v>0</v>
      </c>
      <c r="P28" s="73">
        <f>'Energy &amp; capacity gap'!K49</f>
        <v>-88.02534184223839</v>
      </c>
      <c r="Q28" s="73">
        <f>'Energy &amp; capacity gap'!L49</f>
        <v>0</v>
      </c>
      <c r="R28" s="73">
        <f>'Energy &amp; capacity gap'!M49</f>
        <v>-32.008530257680036</v>
      </c>
      <c r="S28" s="73">
        <f>'Energy &amp; capacity gap'!N49</f>
        <v>-188.85631333772324</v>
      </c>
      <c r="T28" s="73">
        <f>'Energy &amp; capacity gap'!O49</f>
        <v>-355.75162715027352</v>
      </c>
      <c r="U28" s="73">
        <f>'Energy &amp; capacity gap'!P49</f>
        <v>-389.61884322545541</v>
      </c>
      <c r="V28" s="73">
        <f>'Energy &amp; capacity gap'!Q49</f>
        <v>-590.8331192529439</v>
      </c>
      <c r="W28" s="73">
        <f>'Energy &amp; capacity gap'!R49</f>
        <v>-790.8331192529439</v>
      </c>
      <c r="X28" s="73">
        <f>'Energy &amp; capacity gap'!S49</f>
        <v>-985</v>
      </c>
      <c r="Y28" s="73">
        <v>-1145</v>
      </c>
      <c r="Z28" s="73">
        <v>-1145</v>
      </c>
      <c r="AA28" s="73">
        <v>-1145</v>
      </c>
      <c r="AB28" s="73">
        <v>-1145</v>
      </c>
      <c r="AC28" s="73">
        <v>-1145</v>
      </c>
      <c r="AD28" s="73">
        <v>-1145</v>
      </c>
      <c r="AE28" s="73">
        <v>-1145</v>
      </c>
      <c r="AF28" s="73">
        <v>-1145</v>
      </c>
      <c r="AG28" s="73">
        <v>-1145</v>
      </c>
      <c r="AH28" s="73">
        <v>-1145</v>
      </c>
      <c r="AI28" s="73">
        <v>-1145</v>
      </c>
      <c r="AJ28" s="73">
        <v>-1145</v>
      </c>
      <c r="AK28" s="73">
        <v>-1145</v>
      </c>
      <c r="AL28" s="73">
        <v>-1145</v>
      </c>
      <c r="AM28" s="73">
        <v>-1145</v>
      </c>
      <c r="AN28" s="73">
        <v>-1145</v>
      </c>
      <c r="AO28" s="73">
        <v>-1145</v>
      </c>
      <c r="AP28" s="73">
        <v>-1145</v>
      </c>
      <c r="AQ28" s="73">
        <v>-1145</v>
      </c>
      <c r="AR28" s="73">
        <v>-1145</v>
      </c>
      <c r="AS28" s="73">
        <v>-1145</v>
      </c>
      <c r="AT28" s="73">
        <v>-1145</v>
      </c>
      <c r="AU28" s="73">
        <v>-1145</v>
      </c>
      <c r="AV28" s="73">
        <v>-1145</v>
      </c>
      <c r="AW28" s="73">
        <v>-1145</v>
      </c>
      <c r="AX28" s="73">
        <v>-1145</v>
      </c>
      <c r="AY28" s="73">
        <v>-1145</v>
      </c>
      <c r="AZ28" s="73">
        <v>-1145</v>
      </c>
      <c r="BA28" s="73">
        <v>-1145</v>
      </c>
      <c r="BB28" s="73">
        <v>-1145</v>
      </c>
      <c r="BC28" s="73">
        <v>-1145</v>
      </c>
      <c r="BD28" s="73">
        <v>-1145</v>
      </c>
      <c r="BE28" s="73">
        <v>-1145</v>
      </c>
      <c r="BF28" s="73">
        <v>-1145</v>
      </c>
      <c r="BG28" s="73">
        <v>-1145</v>
      </c>
      <c r="BH28" s="73">
        <v>-1145</v>
      </c>
      <c r="BI28" s="73">
        <v>-1145</v>
      </c>
      <c r="BJ28" s="73">
        <v>-1145</v>
      </c>
      <c r="BK28" s="73">
        <v>-1145</v>
      </c>
      <c r="BL28" s="73">
        <v>-1145</v>
      </c>
      <c r="BM28" s="73">
        <v>-1145</v>
      </c>
      <c r="BN28" s="73">
        <v>-1145</v>
      </c>
      <c r="BO28" s="73">
        <v>-1145</v>
      </c>
      <c r="BP28" s="73">
        <v>-1145</v>
      </c>
      <c r="BQ28" s="73">
        <v>-1145</v>
      </c>
      <c r="BR28" s="73">
        <v>-1145</v>
      </c>
      <c r="BS28" s="73">
        <v>-1145</v>
      </c>
      <c r="BT28" s="73">
        <v>-1145</v>
      </c>
      <c r="BU28" s="73">
        <v>-1145</v>
      </c>
      <c r="BV28" s="73">
        <v>-1145</v>
      </c>
      <c r="BW28" s="73">
        <v>-1145</v>
      </c>
      <c r="BX28" s="73">
        <v>-1145</v>
      </c>
      <c r="BY28" s="73">
        <v>-1145</v>
      </c>
      <c r="BZ28" s="73">
        <v>-1145</v>
      </c>
      <c r="CA28" s="73">
        <v>-1145</v>
      </c>
      <c r="CB28" s="73">
        <v>-1145</v>
      </c>
    </row>
    <row r="29" spans="3:80">
      <c r="C29" s="318"/>
    </row>
    <row r="30" spans="3:80" s="76" customFormat="1">
      <c r="C30" s="322" t="s">
        <v>116</v>
      </c>
      <c r="E30" s="322">
        <v>31.080000000000002</v>
      </c>
      <c r="F30" s="322">
        <v>51.06</v>
      </c>
      <c r="G30" s="322">
        <v>78.81</v>
      </c>
      <c r="H30" s="322">
        <v>124.32000000000001</v>
      </c>
      <c r="I30" s="322">
        <v>168.72000000000003</v>
      </c>
      <c r="J30" s="322">
        <v>207.57000000000002</v>
      </c>
      <c r="K30" s="322">
        <v>245.31000000000003</v>
      </c>
      <c r="L30" s="322">
        <v>285.27000000000004</v>
      </c>
      <c r="M30" s="322">
        <v>311.91000000000003</v>
      </c>
      <c r="N30" s="322">
        <v>329.67</v>
      </c>
      <c r="O30" s="322">
        <v>342.99</v>
      </c>
      <c r="P30" s="322">
        <v>352.98</v>
      </c>
      <c r="Q30" s="322">
        <v>360.75000000000006</v>
      </c>
      <c r="R30" s="322">
        <v>369.63000000000005</v>
      </c>
      <c r="S30" s="322">
        <v>371.85</v>
      </c>
      <c r="T30" s="322">
        <v>378.51000000000005</v>
      </c>
      <c r="U30" s="322">
        <v>374.07000000000005</v>
      </c>
      <c r="V30" s="322">
        <v>402.93000000000006</v>
      </c>
      <c r="W30" s="322">
        <v>417.36</v>
      </c>
      <c r="X30" s="322">
        <v>415.14000000000004</v>
      </c>
      <c r="Y30" s="322">
        <v>431.79</v>
      </c>
      <c r="Z30" s="322">
        <v>453.99000000000007</v>
      </c>
      <c r="AA30" s="322">
        <v>468.42</v>
      </c>
      <c r="AB30" s="322">
        <v>477.30000000000007</v>
      </c>
      <c r="AC30" s="322">
        <v>483.96000000000004</v>
      </c>
      <c r="AD30" s="322">
        <v>496.17</v>
      </c>
      <c r="AE30" s="322">
        <v>515.04000000000008</v>
      </c>
      <c r="AF30" s="322">
        <v>515.04000000000008</v>
      </c>
      <c r="AG30" s="322">
        <v>515.04000000000008</v>
      </c>
      <c r="AH30" s="322">
        <v>515.04000000000008</v>
      </c>
      <c r="AI30" s="322">
        <v>515.04000000000008</v>
      </c>
      <c r="AJ30" s="322">
        <v>515.04000000000008</v>
      </c>
      <c r="AK30" s="322">
        <v>515.04000000000008</v>
      </c>
      <c r="AL30" s="322">
        <v>515.04000000000008</v>
      </c>
      <c r="AM30" s="322">
        <v>515.04000000000008</v>
      </c>
      <c r="AN30" s="322">
        <v>515.04000000000008</v>
      </c>
      <c r="AO30" s="322">
        <v>515.04000000000008</v>
      </c>
      <c r="AP30" s="322">
        <v>515.04000000000008</v>
      </c>
      <c r="AQ30" s="322">
        <v>515.04000000000008</v>
      </c>
      <c r="AR30" s="322">
        <v>515.04000000000008</v>
      </c>
      <c r="AS30" s="322">
        <v>515.04000000000008</v>
      </c>
      <c r="AT30" s="322">
        <v>515.04000000000008</v>
      </c>
      <c r="AU30" s="322">
        <v>515.04000000000008</v>
      </c>
      <c r="AV30" s="322">
        <v>515.04000000000008</v>
      </c>
      <c r="AW30" s="322">
        <v>515.04000000000008</v>
      </c>
      <c r="AX30" s="322">
        <v>515.04000000000008</v>
      </c>
      <c r="AY30" s="322">
        <v>515.04000000000008</v>
      </c>
      <c r="AZ30" s="322">
        <v>515.04000000000008</v>
      </c>
      <c r="BA30" s="322">
        <v>515.04000000000008</v>
      </c>
      <c r="BB30" s="322">
        <v>515.04000000000008</v>
      </c>
      <c r="BC30" s="322">
        <v>515.04000000000008</v>
      </c>
      <c r="BD30" s="322">
        <v>515.04000000000008</v>
      </c>
      <c r="BE30" s="322">
        <v>515.04000000000008</v>
      </c>
      <c r="BF30" s="322">
        <v>515.04000000000008</v>
      </c>
      <c r="BG30" s="322">
        <v>515.04000000000008</v>
      </c>
      <c r="BH30" s="322">
        <v>515.04000000000008</v>
      </c>
      <c r="BI30" s="322">
        <v>515.04000000000008</v>
      </c>
      <c r="BJ30" s="322">
        <v>515.04000000000008</v>
      </c>
      <c r="BK30" s="322">
        <v>515.04000000000008</v>
      </c>
      <c r="BL30" s="322">
        <v>515.04000000000008</v>
      </c>
      <c r="BM30" s="322">
        <v>515.04000000000008</v>
      </c>
      <c r="BN30" s="322">
        <v>515.04000000000008</v>
      </c>
      <c r="BO30" s="322">
        <v>515.04000000000008</v>
      </c>
      <c r="BP30" s="322">
        <v>515.04000000000008</v>
      </c>
      <c r="BQ30" s="322">
        <v>515.04000000000008</v>
      </c>
      <c r="BR30" s="322">
        <v>515.04000000000008</v>
      </c>
      <c r="BS30" s="322">
        <v>515.04000000000008</v>
      </c>
      <c r="BT30" s="322">
        <v>515.04000000000008</v>
      </c>
      <c r="BU30" s="322">
        <v>515.04000000000008</v>
      </c>
      <c r="BV30" s="322">
        <v>515.04000000000008</v>
      </c>
      <c r="BW30" s="322">
        <v>515.04000000000008</v>
      </c>
      <c r="BX30" s="322">
        <v>515.04000000000008</v>
      </c>
      <c r="BY30" s="322">
        <v>515.04000000000008</v>
      </c>
      <c r="BZ30" s="322">
        <v>515.04000000000008</v>
      </c>
      <c r="CA30" s="322">
        <v>515.04000000000008</v>
      </c>
      <c r="CB30" s="322">
        <v>515.04000000000008</v>
      </c>
    </row>
    <row r="31" spans="3:80">
      <c r="C31" s="133" t="s">
        <v>296</v>
      </c>
      <c r="E31" s="73">
        <f>E28+E30</f>
        <v>31.080000000000002</v>
      </c>
      <c r="F31" s="73">
        <f t="shared" ref="F31:L31" si="5">F28+F30</f>
        <v>51.06</v>
      </c>
      <c r="G31" s="73">
        <f t="shared" si="5"/>
        <v>78.81</v>
      </c>
      <c r="H31" s="73">
        <f t="shared" si="5"/>
        <v>124.32000000000001</v>
      </c>
      <c r="I31" s="73">
        <f t="shared" si="5"/>
        <v>168.72000000000003</v>
      </c>
      <c r="J31" s="73">
        <f t="shared" si="5"/>
        <v>207.57000000000002</v>
      </c>
      <c r="K31" s="73">
        <f t="shared" si="5"/>
        <v>245.31000000000003</v>
      </c>
      <c r="L31" s="73">
        <f t="shared" si="5"/>
        <v>285.27000000000004</v>
      </c>
      <c r="M31" s="73">
        <f t="shared" ref="M31" si="6">M28+M30</f>
        <v>311.91000000000003</v>
      </c>
      <c r="N31" s="73">
        <f t="shared" ref="N31" si="7">N28+N30</f>
        <v>329.67</v>
      </c>
      <c r="O31" s="73">
        <f t="shared" ref="O31" si="8">O28+O30</f>
        <v>342.99</v>
      </c>
      <c r="P31" s="73">
        <f t="shared" ref="P31" si="9">P28+P30</f>
        <v>264.95465815776163</v>
      </c>
      <c r="Q31" s="73">
        <f t="shared" ref="Q31" si="10">Q28+Q30</f>
        <v>360.75000000000006</v>
      </c>
      <c r="R31" s="73">
        <f t="shared" ref="R31" si="11">R28+R30</f>
        <v>337.62146974232002</v>
      </c>
      <c r="S31" s="73">
        <f t="shared" ref="S31" si="12">S28+S30</f>
        <v>182.99368666227679</v>
      </c>
      <c r="T31" s="73">
        <f t="shared" ref="T31" si="13">T28+T30</f>
        <v>22.758372849726527</v>
      </c>
      <c r="U31" s="73">
        <f t="shared" ref="U31" si="14">U28+U30</f>
        <v>-15.548843225455357</v>
      </c>
      <c r="V31" s="73">
        <f t="shared" ref="V31" si="15">V28+V30</f>
        <v>-187.90311925294384</v>
      </c>
      <c r="W31" s="73">
        <f t="shared" ref="W31" si="16">W28+W30</f>
        <v>-373.47311925294389</v>
      </c>
      <c r="X31" s="73">
        <f t="shared" ref="X31" si="17">X28+X30</f>
        <v>-569.8599999999999</v>
      </c>
      <c r="Y31" s="73">
        <f t="shared" ref="Y31" si="18">Y28+Y30</f>
        <v>-713.21</v>
      </c>
      <c r="Z31" s="73">
        <f t="shared" ref="Z31" si="19">Z28+Z30</f>
        <v>-691.01</v>
      </c>
      <c r="AA31" s="73">
        <f t="shared" ref="AA31" si="20">AA28+AA30</f>
        <v>-676.57999999999993</v>
      </c>
      <c r="AB31" s="73">
        <f t="shared" ref="AB31" si="21">AB28+AB30</f>
        <v>-667.69999999999993</v>
      </c>
      <c r="AC31" s="73">
        <f t="shared" ref="AC31" si="22">AC28+AC30</f>
        <v>-661.04</v>
      </c>
      <c r="AD31" s="73">
        <f t="shared" ref="AD31" si="23">AD28+AD30</f>
        <v>-648.82999999999993</v>
      </c>
      <c r="AE31" s="73">
        <f t="shared" ref="AE31" si="24">AE28+AE30</f>
        <v>-629.95999999999992</v>
      </c>
      <c r="AF31" s="73">
        <f t="shared" ref="AF31" si="25">AF28+AF30</f>
        <v>-629.95999999999992</v>
      </c>
      <c r="AG31" s="73">
        <f t="shared" ref="AG31" si="26">AG28+AG30</f>
        <v>-629.95999999999992</v>
      </c>
      <c r="AH31" s="73">
        <f t="shared" ref="AH31" si="27">AH28+AH30</f>
        <v>-629.95999999999992</v>
      </c>
      <c r="AI31" s="73">
        <f t="shared" ref="AI31" si="28">AI28+AI30</f>
        <v>-629.95999999999992</v>
      </c>
      <c r="AJ31" s="73">
        <v>-629.95999999999992</v>
      </c>
      <c r="AK31" s="73">
        <v>-629.95999999999992</v>
      </c>
      <c r="AL31" s="73">
        <v>-629.95999999999992</v>
      </c>
      <c r="AM31" s="73">
        <v>-629.95999999999992</v>
      </c>
      <c r="AN31" s="73">
        <v>-629.95999999999992</v>
      </c>
      <c r="AO31" s="73">
        <v>-629.95999999999992</v>
      </c>
      <c r="AP31" s="73">
        <v>-629.95999999999992</v>
      </c>
      <c r="AQ31" s="73">
        <v>-629.95999999999992</v>
      </c>
      <c r="AR31" s="73">
        <v>-629.95999999999992</v>
      </c>
      <c r="AS31" s="73">
        <v>-629.95999999999992</v>
      </c>
      <c r="AT31" s="73">
        <v>-629.95999999999992</v>
      </c>
      <c r="AU31" s="73">
        <v>-629.95999999999992</v>
      </c>
      <c r="AV31" s="73">
        <v>-629.95999999999992</v>
      </c>
      <c r="AW31" s="73">
        <v>-629.95999999999992</v>
      </c>
      <c r="AX31" s="73">
        <v>-629.95999999999992</v>
      </c>
      <c r="AY31" s="73">
        <v>-629.95999999999992</v>
      </c>
      <c r="AZ31" s="73">
        <v>-629.95999999999992</v>
      </c>
      <c r="BA31" s="73">
        <v>-629.95999999999992</v>
      </c>
      <c r="BB31" s="73">
        <v>-629.95999999999992</v>
      </c>
      <c r="BC31" s="73">
        <v>-629.95999999999992</v>
      </c>
      <c r="BD31" s="73">
        <v>-629.95999999999992</v>
      </c>
      <c r="BE31" s="73">
        <v>-629.95999999999992</v>
      </c>
      <c r="BF31" s="73">
        <v>-629.95999999999992</v>
      </c>
      <c r="BG31" s="73">
        <v>-629.95999999999992</v>
      </c>
      <c r="BH31" s="73">
        <v>-629.95999999999992</v>
      </c>
      <c r="BI31" s="73">
        <v>-629.95999999999992</v>
      </c>
      <c r="BJ31" s="73">
        <v>-629.95999999999992</v>
      </c>
      <c r="BK31" s="73">
        <v>-629.95999999999992</v>
      </c>
      <c r="BL31" s="73">
        <v>-629.95999999999992</v>
      </c>
      <c r="BM31" s="73">
        <v>-629.95999999999992</v>
      </c>
      <c r="BN31" s="73">
        <v>-629.95999999999992</v>
      </c>
      <c r="BO31" s="73">
        <v>-629.95999999999992</v>
      </c>
      <c r="BP31" s="73">
        <v>-629.95999999999992</v>
      </c>
      <c r="BQ31" s="73">
        <v>-629.95999999999992</v>
      </c>
      <c r="BR31" s="73">
        <v>-629.95999999999992</v>
      </c>
      <c r="BS31" s="73">
        <v>-629.95999999999992</v>
      </c>
      <c r="BT31" s="73">
        <v>-629.95999999999992</v>
      </c>
      <c r="BU31" s="73">
        <v>-629.95999999999992</v>
      </c>
      <c r="BV31" s="73">
        <v>-629.95999999999992</v>
      </c>
      <c r="BW31" s="73">
        <v>-629.95999999999992</v>
      </c>
      <c r="BX31" s="73">
        <v>-629.95999999999992</v>
      </c>
      <c r="BY31" s="73">
        <v>-629.95999999999992</v>
      </c>
      <c r="BZ31" s="73">
        <v>-629.95999999999992</v>
      </c>
      <c r="CA31" s="73">
        <v>-629.95999999999992</v>
      </c>
      <c r="CB31" s="73">
        <v>-629.95999999999992</v>
      </c>
    </row>
    <row r="32" spans="3:80"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Y32" s="73">
        <v>1</v>
      </c>
      <c r="Z32" s="73">
        <v>2</v>
      </c>
      <c r="AA32" s="73">
        <v>3</v>
      </c>
      <c r="AB32" s="73">
        <v>4</v>
      </c>
      <c r="AC32" s="73">
        <v>5</v>
      </c>
      <c r="AD32" s="73">
        <v>6</v>
      </c>
      <c r="AE32" s="73">
        <v>7</v>
      </c>
      <c r="AF32" s="73">
        <v>8</v>
      </c>
      <c r="AG32" s="73">
        <v>9</v>
      </c>
      <c r="AH32" s="73">
        <v>10</v>
      </c>
      <c r="AI32" s="73">
        <v>11</v>
      </c>
      <c r="AJ32" s="73">
        <v>12</v>
      </c>
      <c r="AK32" s="73">
        <v>13</v>
      </c>
      <c r="AL32" s="73">
        <v>14</v>
      </c>
      <c r="AM32" s="73">
        <v>15</v>
      </c>
      <c r="AN32" s="73">
        <v>16</v>
      </c>
      <c r="AO32" s="73">
        <v>17</v>
      </c>
      <c r="AP32" s="73">
        <v>18</v>
      </c>
      <c r="AQ32" s="73">
        <v>19</v>
      </c>
      <c r="AR32" s="73">
        <v>20</v>
      </c>
      <c r="AS32" s="73">
        <v>21</v>
      </c>
      <c r="AT32" s="73">
        <v>22</v>
      </c>
      <c r="AU32" s="73">
        <v>23</v>
      </c>
      <c r="AV32" s="73">
        <v>24</v>
      </c>
      <c r="AW32" s="73">
        <v>25</v>
      </c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3:55" s="72" customFormat="1">
      <c r="C33" s="72" t="s">
        <v>276</v>
      </c>
      <c r="Y33" s="72">
        <v>36</v>
      </c>
      <c r="Z33" s="72">
        <v>36</v>
      </c>
      <c r="AA33" s="72">
        <v>36</v>
      </c>
      <c r="AB33" s="72">
        <v>36</v>
      </c>
      <c r="AC33" s="72">
        <v>36</v>
      </c>
      <c r="AD33" s="72">
        <v>36</v>
      </c>
      <c r="AE33" s="72">
        <v>36</v>
      </c>
      <c r="AF33" s="72">
        <v>36</v>
      </c>
      <c r="AG33" s="72">
        <v>36</v>
      </c>
      <c r="AH33" s="72">
        <v>36</v>
      </c>
      <c r="AI33" s="72">
        <v>36</v>
      </c>
      <c r="AJ33" s="72">
        <v>36</v>
      </c>
      <c r="AK33" s="72">
        <v>36</v>
      </c>
      <c r="AL33" s="72">
        <v>36</v>
      </c>
      <c r="AM33" s="72">
        <v>36</v>
      </c>
      <c r="AN33" s="72">
        <v>36</v>
      </c>
      <c r="AO33" s="72">
        <v>36</v>
      </c>
      <c r="AP33" s="72">
        <v>36</v>
      </c>
      <c r="AQ33" s="72">
        <v>36</v>
      </c>
      <c r="AR33" s="72">
        <v>36</v>
      </c>
      <c r="AS33" s="72">
        <v>36</v>
      </c>
      <c r="AT33" s="72">
        <v>36</v>
      </c>
      <c r="AU33" s="72">
        <v>36</v>
      </c>
      <c r="AV33" s="72">
        <v>36</v>
      </c>
      <c r="AW33" s="72">
        <v>36</v>
      </c>
    </row>
    <row r="34" spans="3:55" s="72" customFormat="1">
      <c r="C34" s="72" t="s">
        <v>298</v>
      </c>
      <c r="Z34" s="72">
        <v>39</v>
      </c>
      <c r="AA34" s="72">
        <v>39</v>
      </c>
      <c r="AB34" s="72">
        <v>39</v>
      </c>
      <c r="AC34" s="72">
        <v>39</v>
      </c>
      <c r="AD34" s="72">
        <v>39</v>
      </c>
      <c r="AE34" s="72">
        <v>39</v>
      </c>
      <c r="AF34" s="72">
        <v>39</v>
      </c>
      <c r="AG34" s="72">
        <v>39</v>
      </c>
      <c r="AH34" s="72">
        <v>39</v>
      </c>
      <c r="AI34" s="72">
        <v>39</v>
      </c>
      <c r="AJ34" s="72">
        <v>39</v>
      </c>
      <c r="AK34" s="72">
        <v>39</v>
      </c>
      <c r="AL34" s="72">
        <v>39</v>
      </c>
      <c r="AM34" s="72">
        <v>39</v>
      </c>
      <c r="AN34" s="72">
        <v>39</v>
      </c>
      <c r="AO34" s="72">
        <v>39</v>
      </c>
      <c r="AP34" s="72">
        <v>39</v>
      </c>
      <c r="AQ34" s="72">
        <v>39</v>
      </c>
      <c r="AR34" s="72">
        <v>39</v>
      </c>
      <c r="AS34" s="72">
        <v>39</v>
      </c>
      <c r="AT34" s="72">
        <v>39</v>
      </c>
      <c r="AU34" s="72">
        <v>39</v>
      </c>
      <c r="AV34" s="72">
        <v>39</v>
      </c>
      <c r="AW34" s="72">
        <v>39</v>
      </c>
      <c r="AX34" s="72">
        <v>39</v>
      </c>
    </row>
    <row r="35" spans="3:55" s="72" customFormat="1">
      <c r="C35" s="72" t="s">
        <v>117</v>
      </c>
      <c r="AA35" s="72">
        <v>41</v>
      </c>
      <c r="AB35" s="72">
        <v>41</v>
      </c>
      <c r="AC35" s="72">
        <v>41</v>
      </c>
      <c r="AD35" s="72">
        <v>41</v>
      </c>
      <c r="AE35" s="72">
        <v>41</v>
      </c>
      <c r="AF35" s="72">
        <v>41</v>
      </c>
      <c r="AG35" s="72">
        <v>41</v>
      </c>
      <c r="AH35" s="72">
        <v>41</v>
      </c>
      <c r="AI35" s="72">
        <v>41</v>
      </c>
      <c r="AJ35" s="72">
        <v>41</v>
      </c>
      <c r="AK35" s="72">
        <v>41</v>
      </c>
      <c r="AL35" s="72">
        <v>41</v>
      </c>
      <c r="AM35" s="72">
        <v>41</v>
      </c>
      <c r="AN35" s="72">
        <v>41</v>
      </c>
      <c r="AO35" s="72">
        <v>41</v>
      </c>
      <c r="AP35" s="72">
        <v>41</v>
      </c>
      <c r="AQ35" s="72">
        <v>41</v>
      </c>
      <c r="AR35" s="72">
        <v>41</v>
      </c>
      <c r="AS35" s="72">
        <v>41</v>
      </c>
      <c r="AT35" s="72">
        <v>41</v>
      </c>
      <c r="AU35" s="72">
        <v>41</v>
      </c>
      <c r="AV35" s="72">
        <v>41</v>
      </c>
      <c r="AW35" s="72">
        <v>41</v>
      </c>
      <c r="AX35" s="72">
        <v>41</v>
      </c>
      <c r="AY35" s="72">
        <v>41</v>
      </c>
    </row>
    <row r="36" spans="3:55" s="72" customFormat="1"/>
    <row r="37" spans="3:55" s="72" customFormat="1">
      <c r="C37" s="72" t="s">
        <v>379</v>
      </c>
      <c r="Y37" s="72">
        <f>SUM(Y33:Y36)</f>
        <v>36</v>
      </c>
      <c r="Z37" s="72">
        <f>SUM(Z33:Z36)</f>
        <v>75</v>
      </c>
      <c r="AA37" s="72">
        <f>SUM(AA33:AA36)</f>
        <v>116</v>
      </c>
      <c r="AB37" s="72">
        <f t="shared" ref="AB37:AW37" si="29">SUM(AB33:AB36)</f>
        <v>116</v>
      </c>
      <c r="AC37" s="72">
        <f t="shared" si="29"/>
        <v>116</v>
      </c>
      <c r="AD37" s="72">
        <f t="shared" si="29"/>
        <v>116</v>
      </c>
      <c r="AE37" s="72">
        <f t="shared" si="29"/>
        <v>116</v>
      </c>
      <c r="AF37" s="72">
        <f t="shared" si="29"/>
        <v>116</v>
      </c>
      <c r="AG37" s="72">
        <f t="shared" si="29"/>
        <v>116</v>
      </c>
      <c r="AH37" s="72">
        <f t="shared" si="29"/>
        <v>116</v>
      </c>
      <c r="AI37" s="72">
        <f t="shared" si="29"/>
        <v>116</v>
      </c>
      <c r="AJ37" s="72">
        <f t="shared" si="29"/>
        <v>116</v>
      </c>
      <c r="AK37" s="72">
        <f t="shared" si="29"/>
        <v>116</v>
      </c>
      <c r="AL37" s="72">
        <f t="shared" si="29"/>
        <v>116</v>
      </c>
      <c r="AM37" s="72">
        <f t="shared" si="29"/>
        <v>116</v>
      </c>
      <c r="AN37" s="72">
        <f t="shared" si="29"/>
        <v>116</v>
      </c>
      <c r="AO37" s="72">
        <f t="shared" si="29"/>
        <v>116</v>
      </c>
      <c r="AP37" s="72">
        <f t="shared" si="29"/>
        <v>116</v>
      </c>
      <c r="AQ37" s="72">
        <f t="shared" si="29"/>
        <v>116</v>
      </c>
      <c r="AR37" s="72">
        <f t="shared" si="29"/>
        <v>116</v>
      </c>
      <c r="AS37" s="72">
        <f t="shared" si="29"/>
        <v>116</v>
      </c>
      <c r="AT37" s="72">
        <f t="shared" si="29"/>
        <v>116</v>
      </c>
      <c r="AU37" s="72">
        <f t="shared" si="29"/>
        <v>116</v>
      </c>
      <c r="AV37" s="72">
        <f t="shared" si="29"/>
        <v>116</v>
      </c>
      <c r="AW37" s="72">
        <f t="shared" si="29"/>
        <v>116</v>
      </c>
    </row>
    <row r="38" spans="3:55" s="72" customFormat="1">
      <c r="C38" s="72" t="s">
        <v>378</v>
      </c>
      <c r="D38" s="133"/>
      <c r="E38" s="133"/>
      <c r="F38" s="133"/>
      <c r="Y38" s="323">
        <f>-Y37*14%</f>
        <v>-5.0400000000000009</v>
      </c>
      <c r="Z38" s="323">
        <f t="shared" ref="Z38:AW38" si="30">-Z37*14%</f>
        <v>-10.500000000000002</v>
      </c>
      <c r="AA38" s="323">
        <f t="shared" si="30"/>
        <v>-16.240000000000002</v>
      </c>
      <c r="AB38" s="323">
        <f t="shared" si="30"/>
        <v>-16.240000000000002</v>
      </c>
      <c r="AC38" s="323">
        <f t="shared" si="30"/>
        <v>-16.240000000000002</v>
      </c>
      <c r="AD38" s="323">
        <f t="shared" si="30"/>
        <v>-16.240000000000002</v>
      </c>
      <c r="AE38" s="323">
        <f t="shared" si="30"/>
        <v>-16.240000000000002</v>
      </c>
      <c r="AF38" s="323">
        <f t="shared" si="30"/>
        <v>-16.240000000000002</v>
      </c>
      <c r="AG38" s="323">
        <f t="shared" si="30"/>
        <v>-16.240000000000002</v>
      </c>
      <c r="AH38" s="323">
        <f t="shared" si="30"/>
        <v>-16.240000000000002</v>
      </c>
      <c r="AI38" s="323">
        <f t="shared" si="30"/>
        <v>-16.240000000000002</v>
      </c>
      <c r="AJ38" s="323">
        <f t="shared" si="30"/>
        <v>-16.240000000000002</v>
      </c>
      <c r="AK38" s="323">
        <f t="shared" si="30"/>
        <v>-16.240000000000002</v>
      </c>
      <c r="AL38" s="323">
        <f t="shared" si="30"/>
        <v>-16.240000000000002</v>
      </c>
      <c r="AM38" s="323">
        <f t="shared" si="30"/>
        <v>-16.240000000000002</v>
      </c>
      <c r="AN38" s="323">
        <f t="shared" si="30"/>
        <v>-16.240000000000002</v>
      </c>
      <c r="AO38" s="323">
        <f t="shared" si="30"/>
        <v>-16.240000000000002</v>
      </c>
      <c r="AP38" s="323">
        <f t="shared" si="30"/>
        <v>-16.240000000000002</v>
      </c>
      <c r="AQ38" s="323">
        <f t="shared" si="30"/>
        <v>-16.240000000000002</v>
      </c>
      <c r="AR38" s="323">
        <f t="shared" si="30"/>
        <v>-16.240000000000002</v>
      </c>
      <c r="AS38" s="323">
        <f t="shared" si="30"/>
        <v>-16.240000000000002</v>
      </c>
      <c r="AT38" s="323">
        <f t="shared" si="30"/>
        <v>-16.240000000000002</v>
      </c>
      <c r="AU38" s="323">
        <f t="shared" si="30"/>
        <v>-16.240000000000002</v>
      </c>
      <c r="AV38" s="323">
        <f t="shared" si="30"/>
        <v>-16.240000000000002</v>
      </c>
      <c r="AW38" s="323">
        <f t="shared" si="30"/>
        <v>-16.240000000000002</v>
      </c>
    </row>
    <row r="40" spans="3:55">
      <c r="C40" s="311" t="s">
        <v>307</v>
      </c>
      <c r="E40" s="73">
        <f>E31+E33+E34+E35</f>
        <v>31.080000000000002</v>
      </c>
      <c r="F40" s="73">
        <f t="shared" ref="F40:X40" si="31">F31+F33+F34+F35</f>
        <v>51.06</v>
      </c>
      <c r="G40" s="73">
        <f t="shared" si="31"/>
        <v>78.81</v>
      </c>
      <c r="H40" s="73">
        <f t="shared" si="31"/>
        <v>124.32000000000001</v>
      </c>
      <c r="I40" s="73">
        <f t="shared" si="31"/>
        <v>168.72000000000003</v>
      </c>
      <c r="J40" s="73">
        <f t="shared" si="31"/>
        <v>207.57000000000002</v>
      </c>
      <c r="K40" s="73">
        <f t="shared" si="31"/>
        <v>245.31000000000003</v>
      </c>
      <c r="L40" s="73">
        <f t="shared" si="31"/>
        <v>285.27000000000004</v>
      </c>
      <c r="M40" s="73">
        <f t="shared" si="31"/>
        <v>311.91000000000003</v>
      </c>
      <c r="N40" s="73">
        <f t="shared" si="31"/>
        <v>329.67</v>
      </c>
      <c r="O40" s="73">
        <f t="shared" si="31"/>
        <v>342.99</v>
      </c>
      <c r="P40" s="73">
        <f t="shared" si="31"/>
        <v>264.95465815776163</v>
      </c>
      <c r="Q40" s="73">
        <f t="shared" si="31"/>
        <v>360.75000000000006</v>
      </c>
      <c r="R40" s="73">
        <f t="shared" si="31"/>
        <v>337.62146974232002</v>
      </c>
      <c r="S40" s="73">
        <f t="shared" si="31"/>
        <v>182.99368666227679</v>
      </c>
      <c r="T40" s="73">
        <f t="shared" si="31"/>
        <v>22.758372849726527</v>
      </c>
      <c r="U40" s="73">
        <f t="shared" si="31"/>
        <v>-15.548843225455357</v>
      </c>
      <c r="V40" s="73">
        <f t="shared" si="31"/>
        <v>-187.90311925294384</v>
      </c>
      <c r="W40" s="73">
        <f t="shared" si="31"/>
        <v>-373.47311925294389</v>
      </c>
      <c r="X40" s="73">
        <f t="shared" si="31"/>
        <v>-569.8599999999999</v>
      </c>
      <c r="Y40" s="73">
        <f>Y31+Y33+Y34+Y35+Y38</f>
        <v>-682.25</v>
      </c>
      <c r="Z40" s="73">
        <f t="shared" ref="Z40:AU40" si="32">Z31+Z33+Z34+Z35+Z38</f>
        <v>-626.51</v>
      </c>
      <c r="AA40" s="73">
        <f t="shared" si="32"/>
        <v>-576.81999999999994</v>
      </c>
      <c r="AB40" s="73">
        <f t="shared" si="32"/>
        <v>-567.93999999999994</v>
      </c>
      <c r="AC40" s="73">
        <f t="shared" si="32"/>
        <v>-561.28</v>
      </c>
      <c r="AD40" s="73">
        <f t="shared" si="32"/>
        <v>-549.06999999999994</v>
      </c>
      <c r="AE40" s="73">
        <f t="shared" si="32"/>
        <v>-530.19999999999993</v>
      </c>
      <c r="AF40" s="73">
        <f t="shared" si="32"/>
        <v>-530.19999999999993</v>
      </c>
      <c r="AG40" s="73">
        <f t="shared" si="32"/>
        <v>-530.19999999999993</v>
      </c>
      <c r="AH40" s="73">
        <f t="shared" si="32"/>
        <v>-530.19999999999993</v>
      </c>
      <c r="AI40" s="73">
        <f t="shared" si="32"/>
        <v>-530.19999999999993</v>
      </c>
      <c r="AJ40" s="73">
        <f t="shared" si="32"/>
        <v>-530.19999999999993</v>
      </c>
      <c r="AK40" s="73">
        <f t="shared" si="32"/>
        <v>-530.19999999999993</v>
      </c>
      <c r="AL40" s="73">
        <f t="shared" si="32"/>
        <v>-530.19999999999993</v>
      </c>
      <c r="AM40" s="73">
        <f t="shared" si="32"/>
        <v>-530.19999999999993</v>
      </c>
      <c r="AN40" s="73">
        <f t="shared" si="32"/>
        <v>-530.19999999999993</v>
      </c>
      <c r="AO40" s="73">
        <f t="shared" si="32"/>
        <v>-530.19999999999993</v>
      </c>
      <c r="AP40" s="73">
        <f t="shared" si="32"/>
        <v>-530.19999999999993</v>
      </c>
      <c r="AQ40" s="73">
        <f t="shared" si="32"/>
        <v>-530.19999999999993</v>
      </c>
      <c r="AR40" s="73">
        <f t="shared" si="32"/>
        <v>-530.19999999999993</v>
      </c>
      <c r="AS40" s="73">
        <f t="shared" si="32"/>
        <v>-530.19999999999993</v>
      </c>
      <c r="AT40" s="73">
        <f t="shared" si="32"/>
        <v>-530.19999999999993</v>
      </c>
      <c r="AU40" s="73">
        <f t="shared" si="32"/>
        <v>-530.19999999999993</v>
      </c>
      <c r="AV40" s="73"/>
      <c r="AW40" s="73"/>
      <c r="AX40" s="73"/>
      <c r="AY40" s="73"/>
    </row>
    <row r="42" spans="3:55">
      <c r="C42" s="133" t="s">
        <v>300</v>
      </c>
      <c r="K42" s="72">
        <v>0</v>
      </c>
      <c r="L42" s="72">
        <v>20</v>
      </c>
      <c r="M42" s="72">
        <v>40</v>
      </c>
      <c r="N42" s="72">
        <v>130</v>
      </c>
      <c r="O42" s="72">
        <v>170</v>
      </c>
      <c r="P42" s="72">
        <v>190</v>
      </c>
      <c r="Q42" s="72">
        <v>200</v>
      </c>
      <c r="R42" s="72">
        <v>210</v>
      </c>
      <c r="S42" s="72">
        <v>210</v>
      </c>
      <c r="T42" s="72">
        <v>210</v>
      </c>
      <c r="U42" s="72">
        <v>210</v>
      </c>
      <c r="V42" s="72">
        <v>210</v>
      </c>
      <c r="W42" s="72">
        <v>210</v>
      </c>
      <c r="X42" s="72">
        <v>210</v>
      </c>
      <c r="Y42" s="72">
        <v>210</v>
      </c>
      <c r="Z42" s="72">
        <v>210</v>
      </c>
      <c r="AA42" s="72">
        <v>210</v>
      </c>
      <c r="AB42" s="72">
        <v>210</v>
      </c>
      <c r="AC42" s="72">
        <v>210</v>
      </c>
      <c r="AD42" s="72">
        <v>210</v>
      </c>
      <c r="AE42" s="72">
        <v>210</v>
      </c>
      <c r="AF42" s="72">
        <v>210</v>
      </c>
      <c r="AG42" s="72">
        <v>210</v>
      </c>
      <c r="AH42" s="72">
        <v>210</v>
      </c>
      <c r="AI42" s="72">
        <v>210</v>
      </c>
      <c r="AJ42" s="72">
        <v>210</v>
      </c>
      <c r="AK42" s="72">
        <v>210</v>
      </c>
      <c r="AL42" s="72">
        <v>210</v>
      </c>
      <c r="AM42" s="72">
        <v>210</v>
      </c>
      <c r="AN42" s="72">
        <v>210</v>
      </c>
      <c r="AO42" s="72">
        <v>210</v>
      </c>
      <c r="AP42" s="72">
        <v>210</v>
      </c>
      <c r="AQ42" s="72">
        <v>210</v>
      </c>
      <c r="AR42" s="72">
        <v>210</v>
      </c>
      <c r="AS42" s="72">
        <v>210</v>
      </c>
      <c r="AT42" s="72">
        <v>210</v>
      </c>
      <c r="AU42" s="72">
        <v>210</v>
      </c>
      <c r="AV42" s="72"/>
      <c r="AW42" s="72"/>
      <c r="AX42" s="72"/>
      <c r="AY42" s="72"/>
      <c r="AZ42" s="72"/>
      <c r="BA42" s="72"/>
      <c r="BB42" s="72"/>
      <c r="BC42" s="72"/>
    </row>
    <row r="43" spans="3:55">
      <c r="C43" s="133" t="s">
        <v>301</v>
      </c>
      <c r="K43" s="72">
        <v>0</v>
      </c>
      <c r="L43" s="72">
        <v>0</v>
      </c>
      <c r="M43" s="72">
        <v>10</v>
      </c>
      <c r="N43" s="72">
        <v>20</v>
      </c>
      <c r="O43" s="72">
        <v>50</v>
      </c>
      <c r="P43" s="72">
        <v>70</v>
      </c>
      <c r="Q43" s="72">
        <v>100</v>
      </c>
      <c r="R43" s="72">
        <v>120</v>
      </c>
      <c r="S43" s="72">
        <v>150</v>
      </c>
      <c r="T43" s="72">
        <v>200</v>
      </c>
      <c r="U43" s="72">
        <v>250</v>
      </c>
      <c r="V43" s="72">
        <v>300</v>
      </c>
      <c r="W43" s="72">
        <v>350</v>
      </c>
      <c r="X43" s="72">
        <v>400</v>
      </c>
      <c r="Y43" s="72">
        <v>400</v>
      </c>
      <c r="Z43" s="72">
        <v>400</v>
      </c>
      <c r="AA43" s="72">
        <v>400</v>
      </c>
      <c r="AB43" s="72">
        <v>410</v>
      </c>
      <c r="AC43" s="72">
        <v>420</v>
      </c>
      <c r="AD43" s="72">
        <v>430</v>
      </c>
      <c r="AE43" s="72">
        <v>430</v>
      </c>
      <c r="AF43" s="72">
        <v>430</v>
      </c>
      <c r="AG43" s="72">
        <v>430</v>
      </c>
      <c r="AH43" s="72">
        <v>430</v>
      </c>
      <c r="AI43" s="72">
        <v>430</v>
      </c>
      <c r="AJ43" s="72">
        <v>430</v>
      </c>
      <c r="AK43" s="72">
        <v>430</v>
      </c>
      <c r="AL43" s="72">
        <v>430</v>
      </c>
      <c r="AM43" s="72">
        <v>430</v>
      </c>
      <c r="AN43" s="72">
        <v>430</v>
      </c>
      <c r="AO43" s="72">
        <v>430</v>
      </c>
      <c r="AP43" s="72">
        <v>430</v>
      </c>
      <c r="AQ43" s="72">
        <v>430</v>
      </c>
      <c r="AR43" s="72">
        <v>430</v>
      </c>
      <c r="AS43" s="72">
        <v>430</v>
      </c>
      <c r="AT43" s="72">
        <v>430</v>
      </c>
      <c r="AU43" s="72">
        <v>430</v>
      </c>
      <c r="AV43" s="72"/>
      <c r="AW43" s="72"/>
      <c r="AX43" s="72"/>
      <c r="AY43" s="72"/>
      <c r="AZ43" s="72"/>
      <c r="BA43" s="72"/>
      <c r="BB43" s="72"/>
      <c r="BC43" s="72"/>
    </row>
    <row r="44" spans="3:55">
      <c r="C44" s="311" t="s">
        <v>296</v>
      </c>
      <c r="E44" s="73">
        <f>E40+E42+E43</f>
        <v>31.080000000000002</v>
      </c>
      <c r="F44" s="73">
        <f t="shared" ref="F44:K44" si="33">F40+F42+F43</f>
        <v>51.06</v>
      </c>
      <c r="G44" s="73">
        <f t="shared" si="33"/>
        <v>78.81</v>
      </c>
      <c r="H44" s="73">
        <f t="shared" si="33"/>
        <v>124.32000000000001</v>
      </c>
      <c r="I44" s="73">
        <f t="shared" si="33"/>
        <v>168.72000000000003</v>
      </c>
      <c r="J44" s="73">
        <f t="shared" si="33"/>
        <v>207.57000000000002</v>
      </c>
      <c r="K44" s="73">
        <f t="shared" si="33"/>
        <v>245.31000000000003</v>
      </c>
      <c r="L44" s="73">
        <f t="shared" ref="L44:AU44" si="34">L40+L42+L43</f>
        <v>305.27000000000004</v>
      </c>
      <c r="M44" s="73">
        <f t="shared" si="34"/>
        <v>361.91</v>
      </c>
      <c r="N44" s="73">
        <f t="shared" si="34"/>
        <v>479.67</v>
      </c>
      <c r="O44" s="73">
        <f t="shared" si="34"/>
        <v>562.99</v>
      </c>
      <c r="P44" s="73">
        <f t="shared" si="34"/>
        <v>524.95465815776163</v>
      </c>
      <c r="Q44" s="73">
        <f t="shared" si="34"/>
        <v>660.75</v>
      </c>
      <c r="R44" s="73">
        <f t="shared" si="34"/>
        <v>667.62146974231996</v>
      </c>
      <c r="S44" s="73">
        <f t="shared" si="34"/>
        <v>542.99368666227679</v>
      </c>
      <c r="T44" s="73">
        <f t="shared" si="34"/>
        <v>432.75837284972653</v>
      </c>
      <c r="U44" s="73">
        <f t="shared" si="34"/>
        <v>444.45115677454464</v>
      </c>
      <c r="V44" s="73">
        <f t="shared" si="34"/>
        <v>322.09688074705616</v>
      </c>
      <c r="W44" s="73">
        <f t="shared" si="34"/>
        <v>186.52688074705611</v>
      </c>
      <c r="X44" s="73">
        <f t="shared" si="34"/>
        <v>40.1400000000001</v>
      </c>
      <c r="Y44" s="73">
        <f t="shared" si="34"/>
        <v>-72.25</v>
      </c>
      <c r="Z44" s="73">
        <f t="shared" si="34"/>
        <v>-16.509999999999991</v>
      </c>
      <c r="AA44" s="73">
        <f t="shared" si="34"/>
        <v>33.180000000000064</v>
      </c>
      <c r="AB44" s="73">
        <f t="shared" si="34"/>
        <v>52.060000000000059</v>
      </c>
      <c r="AC44" s="73">
        <f t="shared" si="34"/>
        <v>68.720000000000027</v>
      </c>
      <c r="AD44" s="73">
        <f t="shared" si="34"/>
        <v>90.930000000000064</v>
      </c>
      <c r="AE44" s="73">
        <f t="shared" si="34"/>
        <v>109.80000000000007</v>
      </c>
      <c r="AF44" s="73">
        <f t="shared" si="34"/>
        <v>109.80000000000007</v>
      </c>
      <c r="AG44" s="73">
        <f t="shared" si="34"/>
        <v>109.80000000000007</v>
      </c>
      <c r="AH44" s="73">
        <f t="shared" si="34"/>
        <v>109.80000000000007</v>
      </c>
      <c r="AI44" s="73">
        <f t="shared" si="34"/>
        <v>109.80000000000007</v>
      </c>
      <c r="AJ44" s="73">
        <f t="shared" si="34"/>
        <v>109.80000000000007</v>
      </c>
      <c r="AK44" s="73">
        <f t="shared" si="34"/>
        <v>109.80000000000007</v>
      </c>
      <c r="AL44" s="73">
        <f t="shared" si="34"/>
        <v>109.80000000000007</v>
      </c>
      <c r="AM44" s="73">
        <f t="shared" si="34"/>
        <v>109.80000000000007</v>
      </c>
      <c r="AN44" s="73">
        <f t="shared" si="34"/>
        <v>109.80000000000007</v>
      </c>
      <c r="AO44" s="73">
        <f t="shared" si="34"/>
        <v>109.80000000000007</v>
      </c>
      <c r="AP44" s="73">
        <f t="shared" si="34"/>
        <v>109.80000000000007</v>
      </c>
      <c r="AQ44" s="73">
        <f t="shared" si="34"/>
        <v>109.80000000000007</v>
      </c>
      <c r="AR44" s="73">
        <f t="shared" si="34"/>
        <v>109.80000000000007</v>
      </c>
      <c r="AS44" s="73">
        <f t="shared" si="34"/>
        <v>109.80000000000007</v>
      </c>
      <c r="AT44" s="73">
        <f t="shared" si="34"/>
        <v>109.80000000000007</v>
      </c>
      <c r="AU44" s="73">
        <f t="shared" si="34"/>
        <v>109.80000000000007</v>
      </c>
      <c r="AV44" s="73"/>
      <c r="AW44" s="73"/>
      <c r="AX44" s="73"/>
      <c r="AY44" s="73"/>
    </row>
    <row r="46" spans="3:55">
      <c r="C46" s="133" t="s">
        <v>302</v>
      </c>
      <c r="L46" s="324"/>
      <c r="P46" s="72"/>
      <c r="Q46" s="72"/>
      <c r="R46" s="72"/>
      <c r="S46" s="72"/>
      <c r="T46" s="72"/>
      <c r="U46" s="72"/>
      <c r="V46" s="72"/>
      <c r="W46" s="324"/>
      <c r="X46" s="72"/>
      <c r="Y46" s="72">
        <v>72</v>
      </c>
      <c r="Z46" s="72">
        <v>17</v>
      </c>
    </row>
    <row r="47" spans="3:55">
      <c r="C47" s="311" t="s">
        <v>296</v>
      </c>
      <c r="L47" s="324"/>
      <c r="P47" s="72"/>
      <c r="Q47" s="72"/>
      <c r="R47" s="72"/>
      <c r="S47" s="72"/>
      <c r="T47" s="72"/>
      <c r="U47" s="72"/>
      <c r="V47" s="72"/>
      <c r="W47" s="73"/>
      <c r="X47" s="73"/>
      <c r="Y47" s="73">
        <f t="shared" ref="Y47:Z47" si="35">Y40+Y42+Y43+Y46</f>
        <v>-0.25</v>
      </c>
      <c r="Z47" s="73">
        <f t="shared" si="35"/>
        <v>0.49000000000000909</v>
      </c>
      <c r="AV47" s="73"/>
      <c r="AW47" s="73"/>
      <c r="AX47" s="73"/>
      <c r="AY47" s="73"/>
    </row>
    <row r="49" spans="16:25"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6:25">
      <c r="P50" s="73"/>
      <c r="Q50" s="73"/>
      <c r="R50" s="73"/>
      <c r="S50" s="73"/>
      <c r="T50" s="73"/>
      <c r="U50" s="73"/>
      <c r="V50" s="73"/>
      <c r="W50" s="73"/>
      <c r="X50" s="73"/>
      <c r="Y50" s="73"/>
    </row>
  </sheetData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9"/>
  <sheetViews>
    <sheetView zoomScale="75" zoomScaleNormal="75" workbookViewId="0"/>
  </sheetViews>
  <sheetFormatPr defaultColWidth="9.140625" defaultRowHeight="15"/>
  <cols>
    <col min="1" max="1" width="24.5703125" style="325" customWidth="1"/>
    <col min="2" max="2" width="11.42578125" style="325" customWidth="1"/>
    <col min="3" max="3" width="8.5703125" style="325" customWidth="1"/>
    <col min="4" max="4" width="10.42578125" style="325" customWidth="1"/>
    <col min="5" max="5" width="10" style="325" customWidth="1"/>
    <col min="6" max="6" width="11.5703125" style="325" customWidth="1"/>
    <col min="7" max="7" width="10" style="325" customWidth="1"/>
    <col min="8" max="8" width="20.42578125" style="325" customWidth="1"/>
    <col min="9" max="9" width="13.28515625" style="325" customWidth="1"/>
    <col min="10" max="10" width="13.42578125" style="325" bestFit="1" customWidth="1"/>
    <col min="11" max="11" width="11.140625" style="325" bestFit="1" customWidth="1"/>
    <col min="12" max="16384" width="9.140625" style="325"/>
  </cols>
  <sheetData>
    <row r="1" spans="1:108">
      <c r="H1" s="326"/>
    </row>
    <row r="2" spans="1:108" ht="26.25">
      <c r="A2" s="309" t="s">
        <v>255</v>
      </c>
      <c r="H2" s="327" t="s">
        <v>256</v>
      </c>
    </row>
    <row r="3" spans="1:108">
      <c r="H3" s="326"/>
      <c r="J3" s="318"/>
      <c r="CH3" s="276"/>
      <c r="CI3" s="276"/>
      <c r="CJ3" s="276"/>
      <c r="CK3" s="276"/>
      <c r="CL3" s="276"/>
      <c r="CM3" s="276"/>
      <c r="CN3" s="276"/>
    </row>
    <row r="4" spans="1:108" s="329" customFormat="1" ht="30">
      <c r="A4" s="328" t="s">
        <v>120</v>
      </c>
      <c r="B4" s="329" t="s">
        <v>121</v>
      </c>
      <c r="C4" s="329" t="s">
        <v>6</v>
      </c>
      <c r="D4" s="329" t="s">
        <v>122</v>
      </c>
      <c r="E4" s="329" t="s">
        <v>123</v>
      </c>
      <c r="H4" s="330"/>
      <c r="I4" s="331" t="s">
        <v>124</v>
      </c>
      <c r="J4" s="311" t="s">
        <v>110</v>
      </c>
      <c r="K4" s="311" t="s">
        <v>111</v>
      </c>
      <c r="L4" s="311" t="s">
        <v>112</v>
      </c>
      <c r="M4" s="311" t="s">
        <v>113</v>
      </c>
      <c r="N4" s="311" t="s">
        <v>114</v>
      </c>
      <c r="O4" s="311" t="s">
        <v>115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33</v>
      </c>
      <c r="AE4" s="4" t="s">
        <v>34</v>
      </c>
      <c r="AF4" s="4" t="s">
        <v>35</v>
      </c>
      <c r="AG4" s="4" t="s">
        <v>36</v>
      </c>
      <c r="AH4" s="4" t="s">
        <v>37</v>
      </c>
      <c r="AI4" s="4" t="s">
        <v>38</v>
      </c>
      <c r="AJ4" s="4" t="s">
        <v>39</v>
      </c>
      <c r="AK4" s="4" t="s">
        <v>40</v>
      </c>
      <c r="AL4" s="4" t="s">
        <v>41</v>
      </c>
      <c r="AM4" s="4" t="s">
        <v>42</v>
      </c>
      <c r="AN4" s="4" t="s">
        <v>43</v>
      </c>
      <c r="AO4" s="4" t="s">
        <v>44</v>
      </c>
      <c r="AP4" s="4" t="s">
        <v>45</v>
      </c>
      <c r="AQ4" s="4" t="s">
        <v>46</v>
      </c>
      <c r="AR4" s="4" t="s">
        <v>47</v>
      </c>
      <c r="AS4" s="4" t="s">
        <v>48</v>
      </c>
      <c r="AT4" s="4" t="s">
        <v>49</v>
      </c>
      <c r="AU4" s="4" t="s">
        <v>50</v>
      </c>
      <c r="AV4" s="4" t="s">
        <v>51</v>
      </c>
      <c r="AW4" s="4" t="s">
        <v>52</v>
      </c>
      <c r="AX4" s="4" t="s">
        <v>53</v>
      </c>
      <c r="AY4" s="4" t="s">
        <v>54</v>
      </c>
      <c r="AZ4" s="4" t="s">
        <v>55</v>
      </c>
      <c r="BA4" s="4" t="s">
        <v>56</v>
      </c>
      <c r="BB4" s="4" t="s">
        <v>57</v>
      </c>
      <c r="BC4" s="4" t="s">
        <v>58</v>
      </c>
      <c r="BD4" s="4" t="s">
        <v>59</v>
      </c>
      <c r="BE4" s="4" t="s">
        <v>60</v>
      </c>
      <c r="BF4" s="4" t="s">
        <v>61</v>
      </c>
      <c r="BG4" s="4" t="s">
        <v>62</v>
      </c>
      <c r="BH4" s="4" t="s">
        <v>63</v>
      </c>
      <c r="BI4" s="4" t="s">
        <v>64</v>
      </c>
      <c r="BJ4" s="4" t="s">
        <v>65</v>
      </c>
      <c r="BK4" s="4" t="s">
        <v>66</v>
      </c>
      <c r="BL4" s="4" t="s">
        <v>67</v>
      </c>
      <c r="BM4" s="4" t="s">
        <v>68</v>
      </c>
      <c r="BN4" s="4" t="s">
        <v>69</v>
      </c>
      <c r="BO4" s="4" t="s">
        <v>70</v>
      </c>
      <c r="BP4" s="4" t="s">
        <v>71</v>
      </c>
      <c r="BQ4" s="4" t="s">
        <v>72</v>
      </c>
      <c r="BR4" s="4" t="s">
        <v>73</v>
      </c>
      <c r="BS4" s="4" t="s">
        <v>74</v>
      </c>
      <c r="BT4" s="4" t="s">
        <v>75</v>
      </c>
      <c r="BU4" s="4" t="s">
        <v>76</v>
      </c>
      <c r="BV4" s="4" t="s">
        <v>77</v>
      </c>
      <c r="BW4" s="4" t="s">
        <v>78</v>
      </c>
      <c r="BX4" s="4" t="s">
        <v>79</v>
      </c>
      <c r="BY4" s="4" t="s">
        <v>80</v>
      </c>
      <c r="BZ4" s="4" t="s">
        <v>81</v>
      </c>
      <c r="CA4" s="4" t="s">
        <v>82</v>
      </c>
      <c r="CB4" s="4" t="s">
        <v>83</v>
      </c>
      <c r="CC4" s="4" t="s">
        <v>84</v>
      </c>
      <c r="CD4" s="4" t="s">
        <v>85</v>
      </c>
      <c r="CE4" s="4" t="s">
        <v>86</v>
      </c>
      <c r="CF4" s="4" t="s">
        <v>87</v>
      </c>
      <c r="CG4" s="4" t="s">
        <v>88</v>
      </c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332"/>
    </row>
    <row r="5" spans="1:108">
      <c r="H5" s="333" t="s">
        <v>125</v>
      </c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</row>
    <row r="6" spans="1:108">
      <c r="A6" s="334" t="s">
        <v>116</v>
      </c>
      <c r="H6" s="326"/>
      <c r="I6" s="318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</row>
    <row r="7" spans="1:108">
      <c r="A7" s="72" t="s">
        <v>126</v>
      </c>
      <c r="B7" s="72" t="s">
        <v>127</v>
      </c>
      <c r="C7" s="74"/>
      <c r="D7" s="72"/>
      <c r="E7" s="72"/>
      <c r="F7" s="134"/>
      <c r="G7" s="134"/>
      <c r="H7" s="326" t="s">
        <v>128</v>
      </c>
      <c r="I7" s="325">
        <v>15</v>
      </c>
      <c r="J7" s="78">
        <v>6</v>
      </c>
      <c r="K7" s="78">
        <v>77</v>
      </c>
      <c r="L7" s="78">
        <v>91</v>
      </c>
      <c r="M7" s="78">
        <v>104</v>
      </c>
      <c r="N7" s="78">
        <v>106</v>
      </c>
      <c r="O7" s="78">
        <v>108</v>
      </c>
      <c r="P7" s="78">
        <v>114</v>
      </c>
      <c r="Q7" s="78">
        <v>123</v>
      </c>
      <c r="R7" s="78">
        <v>122</v>
      </c>
      <c r="S7" s="78">
        <v>97</v>
      </c>
      <c r="T7" s="78">
        <v>87</v>
      </c>
      <c r="U7" s="78">
        <v>83</v>
      </c>
      <c r="V7" s="78">
        <v>82</v>
      </c>
      <c r="W7" s="78">
        <v>84</v>
      </c>
      <c r="X7" s="78">
        <v>73</v>
      </c>
      <c r="Y7" s="78">
        <v>58</v>
      </c>
      <c r="Z7" s="78">
        <v>49</v>
      </c>
      <c r="AA7" s="78">
        <v>59</v>
      </c>
      <c r="AB7" s="78">
        <v>59</v>
      </c>
      <c r="AC7" s="78">
        <v>62</v>
      </c>
      <c r="AD7" s="78">
        <v>75</v>
      </c>
      <c r="AE7" s="78">
        <v>77</v>
      </c>
      <c r="AF7" s="78">
        <v>78</v>
      </c>
      <c r="AG7" s="78">
        <v>79</v>
      </c>
      <c r="AH7" s="78">
        <v>81</v>
      </c>
      <c r="AI7" s="78">
        <v>82</v>
      </c>
      <c r="AJ7" s="78">
        <v>83</v>
      </c>
      <c r="AK7" s="78">
        <v>81</v>
      </c>
      <c r="AL7" s="78">
        <v>80</v>
      </c>
      <c r="AM7" s="78">
        <v>80</v>
      </c>
      <c r="AN7" s="78">
        <v>80</v>
      </c>
      <c r="AO7" s="78">
        <v>80</v>
      </c>
      <c r="AP7" s="78">
        <v>80</v>
      </c>
      <c r="AQ7" s="78">
        <v>80</v>
      </c>
      <c r="AR7" s="78">
        <v>80</v>
      </c>
      <c r="AS7" s="78">
        <v>80</v>
      </c>
      <c r="AT7" s="78">
        <v>80</v>
      </c>
      <c r="AU7" s="78">
        <v>80</v>
      </c>
      <c r="AV7" s="78">
        <v>80</v>
      </c>
      <c r="AW7" s="78">
        <v>80</v>
      </c>
      <c r="AX7" s="78">
        <v>80</v>
      </c>
      <c r="AY7" s="78">
        <v>80</v>
      </c>
      <c r="AZ7" s="78">
        <v>80</v>
      </c>
      <c r="BA7" s="78">
        <v>80</v>
      </c>
      <c r="BB7" s="78">
        <v>80</v>
      </c>
      <c r="BC7" s="78">
        <v>80</v>
      </c>
      <c r="BD7" s="78">
        <v>80</v>
      </c>
      <c r="BE7" s="78">
        <v>80</v>
      </c>
      <c r="BF7" s="78">
        <v>80</v>
      </c>
      <c r="BG7" s="78">
        <v>80</v>
      </c>
      <c r="BH7" s="78">
        <v>80</v>
      </c>
      <c r="BI7" s="78">
        <v>80</v>
      </c>
      <c r="BJ7" s="78">
        <v>80</v>
      </c>
      <c r="BK7" s="78">
        <v>80</v>
      </c>
      <c r="BL7" s="78">
        <v>80</v>
      </c>
      <c r="BM7" s="78">
        <v>80</v>
      </c>
      <c r="BN7" s="78">
        <v>80</v>
      </c>
      <c r="BO7" s="78">
        <v>80</v>
      </c>
      <c r="BP7" s="78">
        <v>80</v>
      </c>
      <c r="BQ7" s="78">
        <v>80</v>
      </c>
      <c r="BR7" s="78">
        <v>80</v>
      </c>
      <c r="BS7" s="78">
        <v>80</v>
      </c>
      <c r="BT7" s="78">
        <v>80</v>
      </c>
      <c r="BU7" s="78">
        <v>80</v>
      </c>
      <c r="BV7" s="78">
        <v>80</v>
      </c>
      <c r="BW7" s="78">
        <v>80</v>
      </c>
      <c r="BX7" s="78">
        <v>80</v>
      </c>
      <c r="BY7" s="78">
        <v>80</v>
      </c>
      <c r="BZ7" s="78">
        <v>80</v>
      </c>
      <c r="CA7" s="78">
        <v>80</v>
      </c>
      <c r="CB7" s="78">
        <v>80</v>
      </c>
      <c r="CC7" s="78">
        <v>80</v>
      </c>
      <c r="CD7" s="78">
        <v>80</v>
      </c>
      <c r="CE7" s="78">
        <v>80</v>
      </c>
      <c r="CF7" s="78">
        <v>80</v>
      </c>
      <c r="CG7" s="78">
        <v>80</v>
      </c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</row>
    <row r="8" spans="1:108">
      <c r="A8" s="72" t="s">
        <v>129</v>
      </c>
      <c r="B8" s="72" t="s">
        <v>274</v>
      </c>
      <c r="C8" s="72"/>
      <c r="D8" s="72"/>
      <c r="E8" s="72"/>
      <c r="F8" s="134"/>
      <c r="G8" s="134"/>
      <c r="H8" s="326" t="s">
        <v>130</v>
      </c>
      <c r="I8" s="325">
        <v>15</v>
      </c>
      <c r="P8" s="78">
        <v>0</v>
      </c>
      <c r="Q8" s="78">
        <v>7.5790000000000015</v>
      </c>
      <c r="R8" s="78">
        <v>11.077000000000002</v>
      </c>
      <c r="S8" s="78">
        <v>13.409000000000002</v>
      </c>
      <c r="T8" s="78">
        <v>14.575000000000001</v>
      </c>
      <c r="U8" s="78">
        <v>5.830000000000001</v>
      </c>
      <c r="V8" s="78">
        <v>6.4130000000000003</v>
      </c>
      <c r="W8" s="78">
        <v>6.9960000000000013</v>
      </c>
      <c r="X8" s="78">
        <v>6.9960000000000013</v>
      </c>
      <c r="Y8" s="78">
        <v>6.9960000000000013</v>
      </c>
      <c r="Z8" s="78">
        <v>6.9960000000000013</v>
      </c>
      <c r="AA8" s="78">
        <v>13.992000000000003</v>
      </c>
      <c r="AB8" s="78">
        <v>13.992000000000003</v>
      </c>
      <c r="AC8" s="78">
        <v>15.158000000000003</v>
      </c>
      <c r="AD8" s="78">
        <v>15.741000000000001</v>
      </c>
      <c r="AE8" s="78">
        <v>7.5790000000000015</v>
      </c>
      <c r="AF8" s="78">
        <v>7.5790000000000015</v>
      </c>
      <c r="AG8" s="78">
        <v>7.5790000000000015</v>
      </c>
      <c r="AH8" s="78">
        <v>7.5790000000000015</v>
      </c>
      <c r="AI8" s="78">
        <v>8.1620000000000008</v>
      </c>
      <c r="AJ8" s="78">
        <v>8.745000000000001</v>
      </c>
      <c r="AK8" s="78">
        <f>AJ8</f>
        <v>8.745000000000001</v>
      </c>
      <c r="AL8" s="78">
        <f t="shared" ref="AL8:CG8" si="0">AK8</f>
        <v>8.745000000000001</v>
      </c>
      <c r="AM8" s="78">
        <f t="shared" si="0"/>
        <v>8.745000000000001</v>
      </c>
      <c r="AN8" s="78">
        <f t="shared" si="0"/>
        <v>8.745000000000001</v>
      </c>
      <c r="AO8" s="78">
        <f t="shared" si="0"/>
        <v>8.745000000000001</v>
      </c>
      <c r="AP8" s="78">
        <f t="shared" si="0"/>
        <v>8.745000000000001</v>
      </c>
      <c r="AQ8" s="78">
        <f t="shared" si="0"/>
        <v>8.745000000000001</v>
      </c>
      <c r="AR8" s="78">
        <f t="shared" si="0"/>
        <v>8.745000000000001</v>
      </c>
      <c r="AS8" s="78">
        <f t="shared" si="0"/>
        <v>8.745000000000001</v>
      </c>
      <c r="AT8" s="78">
        <f t="shared" si="0"/>
        <v>8.745000000000001</v>
      </c>
      <c r="AU8" s="78">
        <f t="shared" si="0"/>
        <v>8.745000000000001</v>
      </c>
      <c r="AV8" s="78">
        <f t="shared" si="0"/>
        <v>8.745000000000001</v>
      </c>
      <c r="AW8" s="78">
        <f t="shared" si="0"/>
        <v>8.745000000000001</v>
      </c>
      <c r="AX8" s="78">
        <f t="shared" si="0"/>
        <v>8.745000000000001</v>
      </c>
      <c r="AY8" s="78">
        <f t="shared" si="0"/>
        <v>8.745000000000001</v>
      </c>
      <c r="AZ8" s="78">
        <f t="shared" si="0"/>
        <v>8.745000000000001</v>
      </c>
      <c r="BA8" s="78">
        <f t="shared" si="0"/>
        <v>8.745000000000001</v>
      </c>
      <c r="BB8" s="78">
        <f t="shared" si="0"/>
        <v>8.745000000000001</v>
      </c>
      <c r="BC8" s="78">
        <f t="shared" si="0"/>
        <v>8.745000000000001</v>
      </c>
      <c r="BD8" s="78">
        <f t="shared" si="0"/>
        <v>8.745000000000001</v>
      </c>
      <c r="BE8" s="78">
        <f t="shared" si="0"/>
        <v>8.745000000000001</v>
      </c>
      <c r="BF8" s="78">
        <f t="shared" si="0"/>
        <v>8.745000000000001</v>
      </c>
      <c r="BG8" s="78">
        <f t="shared" si="0"/>
        <v>8.745000000000001</v>
      </c>
      <c r="BH8" s="78">
        <f t="shared" si="0"/>
        <v>8.745000000000001</v>
      </c>
      <c r="BI8" s="78">
        <f t="shared" si="0"/>
        <v>8.745000000000001</v>
      </c>
      <c r="BJ8" s="78">
        <f t="shared" si="0"/>
        <v>8.745000000000001</v>
      </c>
      <c r="BK8" s="78">
        <f t="shared" si="0"/>
        <v>8.745000000000001</v>
      </c>
      <c r="BL8" s="78">
        <f t="shared" si="0"/>
        <v>8.745000000000001</v>
      </c>
      <c r="BM8" s="78">
        <f t="shared" si="0"/>
        <v>8.745000000000001</v>
      </c>
      <c r="BN8" s="78">
        <f t="shared" si="0"/>
        <v>8.745000000000001</v>
      </c>
      <c r="BO8" s="78">
        <f t="shared" si="0"/>
        <v>8.745000000000001</v>
      </c>
      <c r="BP8" s="78">
        <f t="shared" si="0"/>
        <v>8.745000000000001</v>
      </c>
      <c r="BQ8" s="78">
        <f t="shared" si="0"/>
        <v>8.745000000000001</v>
      </c>
      <c r="BR8" s="78">
        <f t="shared" si="0"/>
        <v>8.745000000000001</v>
      </c>
      <c r="BS8" s="78">
        <f t="shared" si="0"/>
        <v>8.745000000000001</v>
      </c>
      <c r="BT8" s="78">
        <f t="shared" si="0"/>
        <v>8.745000000000001</v>
      </c>
      <c r="BU8" s="78">
        <f t="shared" si="0"/>
        <v>8.745000000000001</v>
      </c>
      <c r="BV8" s="78">
        <f t="shared" si="0"/>
        <v>8.745000000000001</v>
      </c>
      <c r="BW8" s="78">
        <f t="shared" si="0"/>
        <v>8.745000000000001</v>
      </c>
      <c r="BX8" s="78">
        <f t="shared" si="0"/>
        <v>8.745000000000001</v>
      </c>
      <c r="BY8" s="78">
        <f t="shared" si="0"/>
        <v>8.745000000000001</v>
      </c>
      <c r="BZ8" s="78">
        <f t="shared" si="0"/>
        <v>8.745000000000001</v>
      </c>
      <c r="CA8" s="78">
        <f t="shared" si="0"/>
        <v>8.745000000000001</v>
      </c>
      <c r="CB8" s="78">
        <f t="shared" si="0"/>
        <v>8.745000000000001</v>
      </c>
      <c r="CC8" s="78">
        <f t="shared" si="0"/>
        <v>8.745000000000001</v>
      </c>
      <c r="CD8" s="78">
        <f t="shared" si="0"/>
        <v>8.745000000000001</v>
      </c>
      <c r="CE8" s="78">
        <f t="shared" si="0"/>
        <v>8.745000000000001</v>
      </c>
      <c r="CF8" s="78">
        <f t="shared" si="0"/>
        <v>8.745000000000001</v>
      </c>
      <c r="CG8" s="78">
        <f t="shared" si="0"/>
        <v>8.745000000000001</v>
      </c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</row>
    <row r="9" spans="1:108">
      <c r="A9" s="72" t="s">
        <v>131</v>
      </c>
      <c r="B9" s="72" t="s">
        <v>275</v>
      </c>
      <c r="C9" s="72"/>
      <c r="D9" s="72"/>
      <c r="E9" s="72"/>
      <c r="F9" s="134"/>
      <c r="G9" s="134"/>
      <c r="H9" s="326" t="s">
        <v>133</v>
      </c>
      <c r="I9" s="325">
        <v>15</v>
      </c>
      <c r="P9" s="78">
        <v>5.3000000000000007</v>
      </c>
      <c r="Q9" s="78">
        <v>7.42</v>
      </c>
      <c r="R9" s="78">
        <v>16.96</v>
      </c>
      <c r="S9" s="78">
        <v>12.72</v>
      </c>
      <c r="T9" s="78">
        <v>14.84</v>
      </c>
      <c r="U9" s="78">
        <v>4.24</v>
      </c>
      <c r="V9" s="78">
        <v>4.24</v>
      </c>
      <c r="W9" s="78">
        <v>3.18</v>
      </c>
      <c r="X9" s="78">
        <v>3.18</v>
      </c>
      <c r="Y9" s="78">
        <v>3.18</v>
      </c>
      <c r="Z9" s="78">
        <v>3.18</v>
      </c>
      <c r="AA9" s="78">
        <v>3.18</v>
      </c>
      <c r="AB9" s="78">
        <v>3.18</v>
      </c>
      <c r="AC9" s="78">
        <v>3.18</v>
      </c>
      <c r="AD9" s="78">
        <v>3.18</v>
      </c>
      <c r="AE9" s="78">
        <v>3.18</v>
      </c>
      <c r="AF9" s="78">
        <v>3.18</v>
      </c>
      <c r="AG9" s="78">
        <v>3.18</v>
      </c>
      <c r="AH9" s="78">
        <v>3.18</v>
      </c>
      <c r="AI9" s="78">
        <v>3.18</v>
      </c>
      <c r="AJ9" s="78">
        <v>3.18</v>
      </c>
      <c r="AK9" s="78">
        <v>3.18</v>
      </c>
      <c r="AL9" s="78">
        <v>3.18</v>
      </c>
      <c r="AM9" s="78">
        <v>3.18</v>
      </c>
      <c r="AN9" s="78">
        <v>3.18</v>
      </c>
      <c r="AO9" s="78">
        <v>3.18</v>
      </c>
      <c r="AP9" s="78">
        <v>3.18</v>
      </c>
      <c r="AQ9" s="78">
        <v>3.18</v>
      </c>
      <c r="AR9" s="78">
        <v>3.18</v>
      </c>
      <c r="AS9" s="78">
        <v>3.18</v>
      </c>
      <c r="AT9" s="78">
        <v>3.18</v>
      </c>
      <c r="AU9" s="78">
        <v>3.18</v>
      </c>
      <c r="AV9" s="78">
        <v>3.18</v>
      </c>
      <c r="AW9" s="78">
        <v>3.18</v>
      </c>
      <c r="AX9" s="78">
        <v>3.18</v>
      </c>
      <c r="AY9" s="78">
        <v>3.18</v>
      </c>
      <c r="AZ9" s="78">
        <v>3.18</v>
      </c>
      <c r="BA9" s="78">
        <v>3.18</v>
      </c>
      <c r="BB9" s="78">
        <v>3.18</v>
      </c>
      <c r="BC9" s="78">
        <v>3.18</v>
      </c>
      <c r="BD9" s="78">
        <v>3.18</v>
      </c>
      <c r="BE9" s="78">
        <v>3.18</v>
      </c>
      <c r="BF9" s="78">
        <v>3.18</v>
      </c>
      <c r="BG9" s="78">
        <v>3.18</v>
      </c>
      <c r="BH9" s="78">
        <v>3.18</v>
      </c>
      <c r="BI9" s="78">
        <v>3.18</v>
      </c>
      <c r="BJ9" s="78">
        <v>3.18</v>
      </c>
      <c r="BK9" s="78">
        <v>3.18</v>
      </c>
      <c r="BL9" s="78">
        <v>3.18</v>
      </c>
      <c r="BM9" s="78">
        <v>3.18</v>
      </c>
      <c r="BN9" s="78">
        <v>3.18</v>
      </c>
      <c r="BO9" s="78">
        <v>3.18</v>
      </c>
      <c r="BP9" s="78">
        <v>3.18</v>
      </c>
      <c r="BQ9" s="78">
        <v>3.18</v>
      </c>
      <c r="BR9" s="78">
        <v>3.18</v>
      </c>
      <c r="BS9" s="78">
        <v>3.18</v>
      </c>
      <c r="BT9" s="78">
        <v>3.18</v>
      </c>
      <c r="BU9" s="78">
        <v>3.18</v>
      </c>
      <c r="BV9" s="78">
        <v>3.18</v>
      </c>
      <c r="BW9" s="78">
        <v>3.18</v>
      </c>
      <c r="BX9" s="78">
        <v>3.18</v>
      </c>
      <c r="BY9" s="78">
        <v>3.18</v>
      </c>
      <c r="BZ9" s="78">
        <v>3.18</v>
      </c>
      <c r="CA9" s="78">
        <v>3.18</v>
      </c>
      <c r="CB9" s="78">
        <v>3.18</v>
      </c>
      <c r="CC9" s="78">
        <v>3.18</v>
      </c>
      <c r="CD9" s="78">
        <v>3.18</v>
      </c>
      <c r="CE9" s="78">
        <v>3.18</v>
      </c>
      <c r="CF9" s="78">
        <v>3.18</v>
      </c>
      <c r="CG9" s="78">
        <v>3.18</v>
      </c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</row>
    <row r="10" spans="1:108">
      <c r="A10" s="72"/>
      <c r="B10" s="72"/>
      <c r="C10" s="72"/>
      <c r="D10" s="72"/>
      <c r="E10" s="72"/>
      <c r="F10" s="134" t="s">
        <v>376</v>
      </c>
      <c r="G10" s="134"/>
      <c r="H10" s="288" t="s">
        <v>134</v>
      </c>
      <c r="I10" s="72"/>
      <c r="J10" s="335">
        <f>J7+J8+J9</f>
        <v>6</v>
      </c>
      <c r="K10" s="335">
        <f t="shared" ref="K10:Q10" si="1">K7+K8+K9</f>
        <v>77</v>
      </c>
      <c r="L10" s="335">
        <f t="shared" si="1"/>
        <v>91</v>
      </c>
      <c r="M10" s="335">
        <f t="shared" si="1"/>
        <v>104</v>
      </c>
      <c r="N10" s="335">
        <f t="shared" si="1"/>
        <v>106</v>
      </c>
      <c r="O10" s="335">
        <f t="shared" si="1"/>
        <v>108</v>
      </c>
      <c r="P10" s="335">
        <f t="shared" si="1"/>
        <v>119.3</v>
      </c>
      <c r="Q10" s="335">
        <f t="shared" si="1"/>
        <v>137.999</v>
      </c>
      <c r="R10" s="335">
        <f t="shared" ref="R10" si="2">R7+R8+R9</f>
        <v>150.03700000000001</v>
      </c>
      <c r="S10" s="335">
        <f t="shared" ref="S10" si="3">S7+S8+S9</f>
        <v>123.129</v>
      </c>
      <c r="T10" s="335">
        <f t="shared" ref="T10" si="4">T7+T8+T9</f>
        <v>116.41500000000001</v>
      </c>
      <c r="U10" s="335">
        <f t="shared" ref="U10" si="5">U7+U8+U9</f>
        <v>93.07</v>
      </c>
      <c r="V10" s="335">
        <f t="shared" ref="V10" si="6">V7+V8+V9</f>
        <v>92.652999999999992</v>
      </c>
      <c r="W10" s="335">
        <f t="shared" ref="W10" si="7">W7+W8+W9</f>
        <v>94.176000000000002</v>
      </c>
      <c r="X10" s="335">
        <f t="shared" ref="X10" si="8">X7+X8+X9</f>
        <v>83.176000000000002</v>
      </c>
      <c r="Y10" s="335">
        <f t="shared" ref="Y10" si="9">Y7+Y8+Y9</f>
        <v>68.176000000000002</v>
      </c>
      <c r="Z10" s="335">
        <f t="shared" ref="Z10" si="10">Z7+Z8+Z9</f>
        <v>59.176000000000002</v>
      </c>
      <c r="AA10" s="335">
        <f t="shared" ref="AA10" si="11">AA7+AA8+AA9</f>
        <v>76.172000000000011</v>
      </c>
      <c r="AB10" s="335">
        <f t="shared" ref="AB10" si="12">AB7+AB8+AB9</f>
        <v>76.172000000000011</v>
      </c>
      <c r="AC10" s="335">
        <f t="shared" ref="AC10" si="13">AC7+AC8+AC9</f>
        <v>80.338000000000008</v>
      </c>
      <c r="AD10" s="335">
        <f t="shared" ref="AD10" si="14">AD7+AD8+AD9</f>
        <v>93.921000000000006</v>
      </c>
      <c r="AE10" s="335">
        <f t="shared" ref="AE10" si="15">AE7+AE8+AE9</f>
        <v>87.759000000000015</v>
      </c>
      <c r="AF10" s="335">
        <f t="shared" ref="AF10" si="16">AF7+AF8+AF9</f>
        <v>88.759000000000015</v>
      </c>
      <c r="AG10" s="335">
        <f t="shared" ref="AG10" si="17">AG7+AG8+AG9</f>
        <v>89.759000000000015</v>
      </c>
      <c r="AH10" s="335">
        <f t="shared" ref="AH10" si="18">AH7+AH8+AH9</f>
        <v>91.759000000000015</v>
      </c>
      <c r="AI10" s="335">
        <f t="shared" ref="AI10" si="19">AI7+AI8+AI9</f>
        <v>93.342000000000013</v>
      </c>
      <c r="AJ10" s="335">
        <f t="shared" ref="AJ10" si="20">AJ7+AJ8+AJ9</f>
        <v>94.925000000000011</v>
      </c>
      <c r="AK10" s="335">
        <f t="shared" ref="AK10" si="21">AK7+AK8+AK9</f>
        <v>92.925000000000011</v>
      </c>
      <c r="AL10" s="335">
        <f t="shared" ref="AL10" si="22">AL7+AL8+AL9</f>
        <v>91.925000000000011</v>
      </c>
      <c r="AM10" s="335">
        <f t="shared" ref="AM10" si="23">AM7+AM8+AM9</f>
        <v>91.925000000000011</v>
      </c>
      <c r="AN10" s="335">
        <f t="shared" ref="AN10" si="24">AN7+AN8+AN9</f>
        <v>91.925000000000011</v>
      </c>
      <c r="AO10" s="335">
        <f t="shared" ref="AO10" si="25">AO7+AO8+AO9</f>
        <v>91.925000000000011</v>
      </c>
      <c r="AP10" s="335">
        <f t="shared" ref="AP10" si="26">AP7+AP8+AP9</f>
        <v>91.925000000000011</v>
      </c>
      <c r="AQ10" s="335">
        <f t="shared" ref="AQ10" si="27">AQ7+AQ8+AQ9</f>
        <v>91.925000000000011</v>
      </c>
      <c r="AR10" s="335">
        <f t="shared" ref="AR10" si="28">AR7+AR8+AR9</f>
        <v>91.925000000000011</v>
      </c>
      <c r="AS10" s="335">
        <f t="shared" ref="AS10" si="29">AS7+AS8+AS9</f>
        <v>91.925000000000011</v>
      </c>
      <c r="AT10" s="335">
        <f t="shared" ref="AT10" si="30">AT7+AT8+AT9</f>
        <v>91.925000000000011</v>
      </c>
      <c r="AU10" s="335">
        <f t="shared" ref="AU10" si="31">AU7+AU8+AU9</f>
        <v>91.925000000000011</v>
      </c>
      <c r="AV10" s="335">
        <f t="shared" ref="AV10" si="32">AV7+AV8+AV9</f>
        <v>91.925000000000011</v>
      </c>
      <c r="AW10" s="335">
        <f t="shared" ref="AW10" si="33">AW7+AW8+AW9</f>
        <v>91.925000000000011</v>
      </c>
      <c r="AX10" s="335">
        <f t="shared" ref="AX10" si="34">AX7+AX8+AX9</f>
        <v>91.925000000000011</v>
      </c>
      <c r="AY10" s="335">
        <f t="shared" ref="AY10" si="35">AY7+AY8+AY9</f>
        <v>91.925000000000011</v>
      </c>
      <c r="AZ10" s="335">
        <f t="shared" ref="AZ10" si="36">AZ7+AZ8+AZ9</f>
        <v>91.925000000000011</v>
      </c>
      <c r="BA10" s="335">
        <f t="shared" ref="BA10" si="37">BA7+BA8+BA9</f>
        <v>91.925000000000011</v>
      </c>
      <c r="BB10" s="335">
        <f t="shared" ref="BB10" si="38">BB7+BB8+BB9</f>
        <v>91.925000000000011</v>
      </c>
      <c r="BC10" s="335">
        <f t="shared" ref="BC10" si="39">BC7+BC8+BC9</f>
        <v>91.925000000000011</v>
      </c>
      <c r="BD10" s="335">
        <f t="shared" ref="BD10" si="40">BD7+BD8+BD9</f>
        <v>91.925000000000011</v>
      </c>
      <c r="BE10" s="335">
        <f t="shared" ref="BE10" si="41">BE7+BE8+BE9</f>
        <v>91.925000000000011</v>
      </c>
      <c r="BF10" s="335">
        <f t="shared" ref="BF10" si="42">BF7+BF8+BF9</f>
        <v>91.925000000000011</v>
      </c>
      <c r="BG10" s="335">
        <f t="shared" ref="BG10" si="43">BG7+BG8+BG9</f>
        <v>91.925000000000011</v>
      </c>
      <c r="BH10" s="335">
        <f t="shared" ref="BH10" si="44">BH7+BH8+BH9</f>
        <v>91.925000000000011</v>
      </c>
      <c r="BI10" s="335">
        <f t="shared" ref="BI10" si="45">BI7+BI8+BI9</f>
        <v>91.925000000000011</v>
      </c>
      <c r="BJ10" s="335">
        <f t="shared" ref="BJ10" si="46">BJ7+BJ8+BJ9</f>
        <v>91.925000000000011</v>
      </c>
      <c r="BK10" s="335">
        <f t="shared" ref="BK10" si="47">BK7+BK8+BK9</f>
        <v>91.925000000000011</v>
      </c>
      <c r="BL10" s="335">
        <f t="shared" ref="BL10" si="48">BL7+BL8+BL9</f>
        <v>91.925000000000011</v>
      </c>
      <c r="BM10" s="335">
        <f t="shared" ref="BM10" si="49">BM7+BM8+BM9</f>
        <v>91.925000000000011</v>
      </c>
      <c r="BN10" s="335">
        <f t="shared" ref="BN10" si="50">BN7+BN8+BN9</f>
        <v>91.925000000000011</v>
      </c>
      <c r="BO10" s="335">
        <f t="shared" ref="BO10" si="51">BO7+BO8+BO9</f>
        <v>91.925000000000011</v>
      </c>
      <c r="BP10" s="335">
        <f t="shared" ref="BP10" si="52">BP7+BP8+BP9</f>
        <v>91.925000000000011</v>
      </c>
      <c r="BQ10" s="335">
        <f t="shared" ref="BQ10" si="53">BQ7+BQ8+BQ9</f>
        <v>91.925000000000011</v>
      </c>
      <c r="BR10" s="335">
        <f t="shared" ref="BR10" si="54">BR7+BR8+BR9</f>
        <v>91.925000000000011</v>
      </c>
      <c r="BS10" s="335">
        <f t="shared" ref="BS10" si="55">BS7+BS8+BS9</f>
        <v>91.925000000000011</v>
      </c>
      <c r="BT10" s="335">
        <f t="shared" ref="BT10" si="56">BT7+BT8+BT9</f>
        <v>91.925000000000011</v>
      </c>
      <c r="BU10" s="335">
        <f t="shared" ref="BU10" si="57">BU7+BU8+BU9</f>
        <v>91.925000000000011</v>
      </c>
      <c r="BV10" s="335">
        <f t="shared" ref="BV10" si="58">BV7+BV8+BV9</f>
        <v>91.925000000000011</v>
      </c>
      <c r="BW10" s="335">
        <f t="shared" ref="BW10" si="59">BW7+BW8+BW9</f>
        <v>91.925000000000011</v>
      </c>
      <c r="BX10" s="335">
        <f t="shared" ref="BX10" si="60">BX7+BX8+BX9</f>
        <v>91.925000000000011</v>
      </c>
      <c r="BY10" s="335">
        <f t="shared" ref="BY10" si="61">BY7+BY8+BY9</f>
        <v>91.925000000000011</v>
      </c>
      <c r="BZ10" s="335">
        <f t="shared" ref="BZ10" si="62">BZ7+BZ8+BZ9</f>
        <v>91.925000000000011</v>
      </c>
      <c r="CA10" s="335">
        <f t="shared" ref="CA10" si="63">CA7+CA8+CA9</f>
        <v>91.925000000000011</v>
      </c>
      <c r="CB10" s="335">
        <f t="shared" ref="CB10" si="64">CB7+CB8+CB9</f>
        <v>91.925000000000011</v>
      </c>
      <c r="CC10" s="335">
        <f t="shared" ref="CC10" si="65">CC7+CC8+CC9</f>
        <v>91.925000000000011</v>
      </c>
      <c r="CD10" s="335">
        <f t="shared" ref="CD10" si="66">CD7+CD8+CD9</f>
        <v>91.925000000000011</v>
      </c>
      <c r="CE10" s="335">
        <f t="shared" ref="CE10" si="67">CE7+CE8+CE9</f>
        <v>91.925000000000011</v>
      </c>
      <c r="CF10" s="335">
        <f t="shared" ref="CF10" si="68">CF7+CF8+CF9</f>
        <v>91.925000000000011</v>
      </c>
      <c r="CG10" s="335">
        <f t="shared" ref="CG10" si="69">CG7+CG8+CG9</f>
        <v>91.925000000000011</v>
      </c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</row>
    <row r="11" spans="1:108">
      <c r="A11" s="336" t="s">
        <v>135</v>
      </c>
      <c r="B11" s="134"/>
      <c r="C11" s="337"/>
      <c r="D11" s="134"/>
      <c r="E11" s="134"/>
      <c r="F11" s="134" t="s">
        <v>374</v>
      </c>
      <c r="G11" s="134" t="s">
        <v>375</v>
      </c>
      <c r="H11" s="288"/>
      <c r="I11" s="337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</row>
    <row r="12" spans="1:108">
      <c r="A12" s="72" t="s">
        <v>276</v>
      </c>
      <c r="B12" s="72" t="s">
        <v>266</v>
      </c>
      <c r="C12" s="72">
        <v>138</v>
      </c>
      <c r="D12" s="136">
        <f>IF('Input and Output'!$E$16="High",'Sensitivity Data'!E15,IF('Input and Output'!$E$16="Medium",'Sensitivity Data'!D15,IF('Input and Output'!$E$16="Low",'Sensitivity Data'!C15,"error")))</f>
        <v>1895.4355182353679</v>
      </c>
      <c r="E12" s="335">
        <v>261.57010151648075</v>
      </c>
      <c r="F12" s="335">
        <v>36.817978659635813</v>
      </c>
      <c r="G12" s="335">
        <f>E12+F12</f>
        <v>298.38808017611655</v>
      </c>
      <c r="H12" s="286" t="s">
        <v>138</v>
      </c>
      <c r="I12" s="325">
        <v>25</v>
      </c>
      <c r="J12" s="335"/>
      <c r="K12" s="335"/>
      <c r="L12" s="335"/>
      <c r="M12" s="335"/>
      <c r="N12" s="335"/>
      <c r="O12" s="335"/>
      <c r="P12" s="335"/>
      <c r="Q12" s="338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>
        <f>G12</f>
        <v>298.38808017611655</v>
      </c>
      <c r="AE12" s="335">
        <f>G13</f>
        <v>316.75878414309892</v>
      </c>
      <c r="AF12" s="335">
        <f>G14</f>
        <v>341.74731764711311</v>
      </c>
      <c r="AG12" s="335"/>
      <c r="AH12" s="335"/>
      <c r="AI12" s="335"/>
      <c r="AJ12" s="335"/>
      <c r="AK12" s="335"/>
      <c r="AL12" s="335"/>
      <c r="AM12" s="335"/>
      <c r="AN12" s="335"/>
      <c r="AO12" s="338"/>
      <c r="AP12" s="338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>
        <v>176.31249429753103</v>
      </c>
      <c r="BD12" s="335">
        <v>191.64401554079461</v>
      </c>
      <c r="BE12" s="335">
        <v>199.30977616242637</v>
      </c>
      <c r="BF12" s="335"/>
      <c r="BG12" s="335"/>
      <c r="BH12" s="335"/>
      <c r="BI12" s="335"/>
      <c r="BJ12" s="335"/>
      <c r="BK12" s="335"/>
      <c r="BL12" s="335"/>
      <c r="BM12" s="335"/>
      <c r="BN12" s="338"/>
      <c r="BO12" s="338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>
        <f>G24</f>
        <v>288.69297051325157</v>
      </c>
      <c r="CC12" s="335">
        <f>G25</f>
        <v>306.65075055493003</v>
      </c>
      <c r="CD12" s="335">
        <f>G26</f>
        <v>331.90596409403622</v>
      </c>
      <c r="CE12" s="335"/>
      <c r="CF12" s="335"/>
      <c r="CG12" s="335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</row>
    <row r="13" spans="1:108" ht="15.75" thickBot="1">
      <c r="A13" s="72" t="s">
        <v>270</v>
      </c>
      <c r="B13" s="72" t="s">
        <v>257</v>
      </c>
      <c r="C13" s="72">
        <v>150</v>
      </c>
      <c r="D13" s="136">
        <f>IF('Input and Output'!$E$16="High",'Sensitivity Data'!E16,IF('Input and Output'!$E$16="Medium",'Sensitivity Data'!D16,IF('Input and Output'!$E$16="Low",'Sensitivity Data'!C16,"error")))</f>
        <v>1892.5679909763128</v>
      </c>
      <c r="E13" s="335">
        <v>283.8851986464469</v>
      </c>
      <c r="F13" s="335">
        <v>32.873585496652019</v>
      </c>
      <c r="G13" s="335">
        <f>E13+F13</f>
        <v>316.75878414309892</v>
      </c>
      <c r="H13" s="288"/>
      <c r="J13" s="339"/>
      <c r="K13" s="339"/>
      <c r="L13" s="339"/>
      <c r="M13" s="339"/>
      <c r="N13" s="339"/>
      <c r="O13" s="339"/>
      <c r="P13" s="339"/>
      <c r="Q13" s="340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</row>
    <row r="14" spans="1:108">
      <c r="A14" s="72" t="s">
        <v>117</v>
      </c>
      <c r="B14" s="72" t="s">
        <v>258</v>
      </c>
      <c r="C14" s="72">
        <v>156</v>
      </c>
      <c r="D14" s="136">
        <f>IF('Input and Output'!$E$16="High",'Sensitivity Data'!E17,IF('Input and Output'!$E$16="Medium",'Sensitivity Data'!D17,IF('Input and Output'!$E$16="Low",'Sensitivity Data'!C17,"error")))</f>
        <v>1888.2667000877304</v>
      </c>
      <c r="E14" s="335">
        <v>294.56960521368597</v>
      </c>
      <c r="F14" s="335">
        <v>47.177712433427111</v>
      </c>
      <c r="G14" s="335">
        <f>E14+F14</f>
        <v>341.74731764711311</v>
      </c>
      <c r="H14" s="285" t="s">
        <v>142</v>
      </c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</row>
    <row r="15" spans="1:108">
      <c r="A15" s="72"/>
      <c r="B15" s="72"/>
      <c r="C15" s="72"/>
      <c r="D15" s="136"/>
      <c r="E15" s="335"/>
      <c r="F15" s="78"/>
      <c r="G15" s="134"/>
      <c r="H15" s="285"/>
      <c r="J15" s="341"/>
      <c r="K15" s="341"/>
      <c r="L15" s="341"/>
      <c r="M15" s="341"/>
      <c r="N15" s="341"/>
      <c r="O15" s="341"/>
      <c r="P15" s="341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</row>
    <row r="16" spans="1:108">
      <c r="A16" s="72"/>
      <c r="B16" s="72"/>
      <c r="C16" s="72"/>
      <c r="D16" s="136"/>
      <c r="E16" s="335"/>
      <c r="F16" s="78"/>
      <c r="G16" s="134"/>
      <c r="H16" s="51" t="s">
        <v>144</v>
      </c>
      <c r="J16" s="341"/>
      <c r="K16" s="341"/>
      <c r="L16" s="341"/>
      <c r="M16" s="341"/>
      <c r="N16" s="341"/>
      <c r="O16" s="341"/>
      <c r="P16" s="78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>
        <f>E29</f>
        <v>5.4</v>
      </c>
      <c r="AE16" s="335">
        <f>E30</f>
        <v>1.2749999999999999</v>
      </c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42"/>
      <c r="CI16" s="342"/>
      <c r="CJ16" s="342"/>
      <c r="CK16" s="342"/>
      <c r="CL16" s="342"/>
      <c r="CM16" s="342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</row>
    <row r="17" spans="1:108">
      <c r="G17" s="78"/>
      <c r="H17" s="326"/>
      <c r="J17" s="341"/>
      <c r="K17" s="341"/>
      <c r="L17" s="341"/>
      <c r="M17" s="341"/>
      <c r="N17" s="341"/>
      <c r="O17" s="341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42"/>
      <c r="CI17" s="342"/>
      <c r="CJ17" s="342"/>
      <c r="CK17" s="342"/>
      <c r="CL17" s="342"/>
      <c r="CM17" s="342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</row>
    <row r="18" spans="1:108">
      <c r="A18" s="336" t="s">
        <v>145</v>
      </c>
      <c r="B18" s="134"/>
      <c r="C18" s="134"/>
      <c r="D18" s="343"/>
      <c r="E18" s="344" t="s">
        <v>146</v>
      </c>
      <c r="F18" s="134">
        <v>0.3</v>
      </c>
      <c r="G18" s="78"/>
      <c r="H18" s="51" t="s">
        <v>147</v>
      </c>
      <c r="J18" s="341"/>
      <c r="K18" s="341"/>
      <c r="L18" s="341"/>
      <c r="M18" s="341"/>
      <c r="N18" s="341"/>
      <c r="O18" s="341"/>
      <c r="P18" s="345"/>
      <c r="Q18" s="345"/>
      <c r="R18" s="345"/>
      <c r="S18" s="244"/>
      <c r="T18" s="244"/>
      <c r="U18" s="244"/>
      <c r="V18" s="244"/>
      <c r="W18" s="244"/>
      <c r="X18" s="244"/>
      <c r="Y18" s="244"/>
      <c r="Z18" s="244"/>
      <c r="AA18" s="244"/>
      <c r="AB18" s="136"/>
      <c r="AC18" s="136"/>
      <c r="AD18" s="136">
        <f>G34</f>
        <v>9.1886918792546339</v>
      </c>
      <c r="AE18" s="136">
        <f>G34+G35</f>
        <v>19.001600424275932</v>
      </c>
      <c r="AF18" s="136">
        <f>$G$34+$G$35+$G$36</f>
        <v>29.526177655913273</v>
      </c>
      <c r="AG18" s="136">
        <f t="shared" ref="AG18:BB18" si="70">$G$34+$G$35+$G$36</f>
        <v>29.526177655913273</v>
      </c>
      <c r="AH18" s="136">
        <f t="shared" si="70"/>
        <v>29.526177655913273</v>
      </c>
      <c r="AI18" s="136">
        <f t="shared" si="70"/>
        <v>29.526177655913273</v>
      </c>
      <c r="AJ18" s="136">
        <f t="shared" si="70"/>
        <v>29.526177655913273</v>
      </c>
      <c r="AK18" s="136">
        <f t="shared" si="70"/>
        <v>29.526177655913273</v>
      </c>
      <c r="AL18" s="136">
        <f t="shared" si="70"/>
        <v>29.526177655913273</v>
      </c>
      <c r="AM18" s="136">
        <f t="shared" si="70"/>
        <v>29.526177655913273</v>
      </c>
      <c r="AN18" s="136">
        <f t="shared" si="70"/>
        <v>29.526177655913273</v>
      </c>
      <c r="AO18" s="136">
        <f t="shared" si="70"/>
        <v>29.526177655913273</v>
      </c>
      <c r="AP18" s="136">
        <f t="shared" si="70"/>
        <v>29.526177655913273</v>
      </c>
      <c r="AQ18" s="136">
        <f t="shared" si="70"/>
        <v>29.526177655913273</v>
      </c>
      <c r="AR18" s="136">
        <f t="shared" si="70"/>
        <v>29.526177655913273</v>
      </c>
      <c r="AS18" s="136">
        <f t="shared" si="70"/>
        <v>29.526177655913273</v>
      </c>
      <c r="AT18" s="136">
        <f t="shared" si="70"/>
        <v>29.526177655913273</v>
      </c>
      <c r="AU18" s="136">
        <f t="shared" si="70"/>
        <v>29.526177655913273</v>
      </c>
      <c r="AV18" s="136">
        <f t="shared" si="70"/>
        <v>29.526177655913273</v>
      </c>
      <c r="AW18" s="136">
        <f t="shared" si="70"/>
        <v>29.526177655913273</v>
      </c>
      <c r="AX18" s="136">
        <f t="shared" si="70"/>
        <v>29.526177655913273</v>
      </c>
      <c r="AY18" s="136">
        <f t="shared" si="70"/>
        <v>29.526177655913273</v>
      </c>
      <c r="AZ18" s="136">
        <f t="shared" si="70"/>
        <v>29.526177655913273</v>
      </c>
      <c r="BA18" s="136">
        <f t="shared" si="70"/>
        <v>29.526177655913273</v>
      </c>
      <c r="BB18" s="136">
        <f t="shared" si="70"/>
        <v>29.526177655913273</v>
      </c>
      <c r="BC18" s="136">
        <f>G35+G36+G39</f>
        <v>28.734740132414089</v>
      </c>
      <c r="BD18" s="136">
        <f>G36+G39+G40</f>
        <v>27.874481954697579</v>
      </c>
      <c r="BE18" s="136">
        <f>$G$39+$G$40+$G$41</f>
        <v>26.979813449872417</v>
      </c>
      <c r="BF18" s="136">
        <f t="shared" ref="BF18:CG18" si="71">$G$39+$G$40+$G$41</f>
        <v>26.979813449872417</v>
      </c>
      <c r="BG18" s="136">
        <f t="shared" si="71"/>
        <v>26.979813449872417</v>
      </c>
      <c r="BH18" s="136">
        <f t="shared" si="71"/>
        <v>26.979813449872417</v>
      </c>
      <c r="BI18" s="136">
        <f t="shared" si="71"/>
        <v>26.979813449872417</v>
      </c>
      <c r="BJ18" s="136">
        <f t="shared" si="71"/>
        <v>26.979813449872417</v>
      </c>
      <c r="BK18" s="136">
        <f t="shared" si="71"/>
        <v>26.979813449872417</v>
      </c>
      <c r="BL18" s="136">
        <f t="shared" si="71"/>
        <v>26.979813449872417</v>
      </c>
      <c r="BM18" s="136">
        <f t="shared" si="71"/>
        <v>26.979813449872417</v>
      </c>
      <c r="BN18" s="136">
        <f t="shared" si="71"/>
        <v>26.979813449872417</v>
      </c>
      <c r="BO18" s="136">
        <f t="shared" si="71"/>
        <v>26.979813449872417</v>
      </c>
      <c r="BP18" s="136">
        <f t="shared" si="71"/>
        <v>26.979813449872417</v>
      </c>
      <c r="BQ18" s="136">
        <f t="shared" si="71"/>
        <v>26.979813449872417</v>
      </c>
      <c r="BR18" s="136">
        <f t="shared" si="71"/>
        <v>26.979813449872417</v>
      </c>
      <c r="BS18" s="136">
        <f t="shared" si="71"/>
        <v>26.979813449872417</v>
      </c>
      <c r="BT18" s="136">
        <f t="shared" si="71"/>
        <v>26.979813449872417</v>
      </c>
      <c r="BU18" s="136">
        <f t="shared" si="71"/>
        <v>26.979813449872417</v>
      </c>
      <c r="BV18" s="136">
        <f t="shared" si="71"/>
        <v>26.979813449872417</v>
      </c>
      <c r="BW18" s="136">
        <f t="shared" si="71"/>
        <v>26.979813449872417</v>
      </c>
      <c r="BX18" s="136">
        <f t="shared" si="71"/>
        <v>26.979813449872417</v>
      </c>
      <c r="BY18" s="136">
        <f t="shared" si="71"/>
        <v>26.979813449872417</v>
      </c>
      <c r="BZ18" s="136">
        <f t="shared" si="71"/>
        <v>26.979813449872417</v>
      </c>
      <c r="CA18" s="136">
        <f t="shared" si="71"/>
        <v>26.979813449872417</v>
      </c>
      <c r="CB18" s="136">
        <f t="shared" si="71"/>
        <v>26.979813449872417</v>
      </c>
      <c r="CC18" s="136">
        <f t="shared" si="71"/>
        <v>26.979813449872417</v>
      </c>
      <c r="CD18" s="136">
        <f t="shared" si="71"/>
        <v>26.979813449872417</v>
      </c>
      <c r="CE18" s="136">
        <f t="shared" si="71"/>
        <v>26.979813449872417</v>
      </c>
      <c r="CF18" s="136">
        <f t="shared" si="71"/>
        <v>26.979813449872417</v>
      </c>
      <c r="CG18" s="136">
        <f t="shared" si="71"/>
        <v>26.979813449872417</v>
      </c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276"/>
    </row>
    <row r="19" spans="1:108">
      <c r="A19" s="72" t="s">
        <v>276</v>
      </c>
      <c r="B19" s="72" t="s">
        <v>277</v>
      </c>
      <c r="C19" s="72">
        <v>138</v>
      </c>
      <c r="D19" s="136">
        <f>IF('Input and Output'!$E$16="High",'Sensitivity Data'!E21,IF('Input and Output'!$E$16="Medium",'Sensitivity Data'!D21,IF('Input and Output'!$E$16="Low",'Sensitivity Data'!C21,"error")))</f>
        <v>1825.18110038852</v>
      </c>
      <c r="E19" s="335">
        <v>251.87499185361577</v>
      </c>
      <c r="F19" s="335">
        <v>176.31249429753103</v>
      </c>
      <c r="G19" s="78"/>
      <c r="H19" s="288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</row>
    <row r="20" spans="1:108">
      <c r="A20" s="72" t="s">
        <v>270</v>
      </c>
      <c r="B20" s="72" t="s">
        <v>259</v>
      </c>
      <c r="C20" s="72">
        <v>150</v>
      </c>
      <c r="D20" s="136">
        <f>IF('Input and Output'!$E$16="High",'Sensitivity Data'!E22,IF('Input and Output'!$E$16="Medium",'Sensitivity Data'!D22,IF('Input and Output'!$E$16="Low",'Sensitivity Data'!C22,"error")))</f>
        <v>1825.18110038852</v>
      </c>
      <c r="E20" s="335">
        <v>273.777165058278</v>
      </c>
      <c r="F20" s="335">
        <v>191.64401554079461</v>
      </c>
      <c r="G20" s="78"/>
      <c r="H20" s="286" t="s">
        <v>149</v>
      </c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136"/>
      <c r="AC20" s="136"/>
      <c r="AD20" s="136">
        <v>1.31</v>
      </c>
      <c r="AE20" s="136">
        <v>2.6549999999999998</v>
      </c>
      <c r="AF20" s="136">
        <v>4.1399999999999997</v>
      </c>
      <c r="AG20" s="136">
        <v>4.1399999999999997</v>
      </c>
      <c r="AH20" s="136">
        <v>4.1399999999999997</v>
      </c>
      <c r="AI20" s="136">
        <v>4.1399999999999997</v>
      </c>
      <c r="AJ20" s="136">
        <v>4.1399999999999997</v>
      </c>
      <c r="AK20" s="136">
        <v>4.1399999999999997</v>
      </c>
      <c r="AL20" s="136">
        <v>4.1399999999999997</v>
      </c>
      <c r="AM20" s="136">
        <v>4.1399999999999997</v>
      </c>
      <c r="AN20" s="136">
        <v>4.1399999999999997</v>
      </c>
      <c r="AO20" s="136">
        <v>4.1399999999999997</v>
      </c>
      <c r="AP20" s="136">
        <v>4.1399999999999997</v>
      </c>
      <c r="AQ20" s="136">
        <v>4.1399999999999997</v>
      </c>
      <c r="AR20" s="136">
        <v>4.1399999999999997</v>
      </c>
      <c r="AS20" s="136">
        <v>4.1399999999999997</v>
      </c>
      <c r="AT20" s="136">
        <v>4.1399999999999997</v>
      </c>
      <c r="AU20" s="136">
        <v>4.1399999999999997</v>
      </c>
      <c r="AV20" s="136">
        <v>4.1399999999999997</v>
      </c>
      <c r="AW20" s="136">
        <v>4.1399999999999997</v>
      </c>
      <c r="AX20" s="136">
        <v>4.1399999999999997</v>
      </c>
      <c r="AY20" s="136">
        <v>4.1399999999999997</v>
      </c>
      <c r="AZ20" s="136">
        <v>4.1399999999999997</v>
      </c>
      <c r="BA20" s="136">
        <v>4.1399999999999997</v>
      </c>
      <c r="BB20" s="136">
        <v>4.1399999999999997</v>
      </c>
      <c r="BC20" s="136">
        <v>4.1399999999999997</v>
      </c>
      <c r="BD20" s="136">
        <v>4.1399999999999997</v>
      </c>
      <c r="BE20" s="136">
        <v>4.1399999999999997</v>
      </c>
      <c r="BF20" s="136">
        <v>4.1399999999999997</v>
      </c>
      <c r="BG20" s="136">
        <v>4.1399999999999997</v>
      </c>
      <c r="BH20" s="136">
        <v>4.1399999999999997</v>
      </c>
      <c r="BI20" s="136">
        <v>4.1399999999999997</v>
      </c>
      <c r="BJ20" s="136">
        <v>4.1399999999999997</v>
      </c>
      <c r="BK20" s="136">
        <v>4.1399999999999997</v>
      </c>
      <c r="BL20" s="136">
        <v>4.1399999999999997</v>
      </c>
      <c r="BM20" s="136">
        <v>4.1399999999999997</v>
      </c>
      <c r="BN20" s="136">
        <v>4.1399999999999997</v>
      </c>
      <c r="BO20" s="136">
        <v>4.1399999999999997</v>
      </c>
      <c r="BP20" s="136">
        <v>4.1399999999999997</v>
      </c>
      <c r="BQ20" s="136">
        <v>4.1399999999999997</v>
      </c>
      <c r="BR20" s="136">
        <v>4.1399999999999997</v>
      </c>
      <c r="BS20" s="136">
        <v>4.1399999999999997</v>
      </c>
      <c r="BT20" s="136">
        <v>4.1399999999999997</v>
      </c>
      <c r="BU20" s="136">
        <v>4.1399999999999997</v>
      </c>
      <c r="BV20" s="136">
        <v>4.1399999999999997</v>
      </c>
      <c r="BW20" s="136">
        <v>4.1399999999999997</v>
      </c>
      <c r="BX20" s="136">
        <v>4.1399999999999997</v>
      </c>
      <c r="BY20" s="136">
        <v>4.1399999999999997</v>
      </c>
      <c r="BZ20" s="136">
        <v>4.1399999999999997</v>
      </c>
      <c r="CA20" s="136">
        <v>4.1399999999999997</v>
      </c>
      <c r="CB20" s="136">
        <v>4.1399999999999997</v>
      </c>
      <c r="CC20" s="136">
        <v>4.1399999999999997</v>
      </c>
      <c r="CD20" s="136">
        <v>4.1399999999999997</v>
      </c>
      <c r="CE20" s="136">
        <v>4.1399999999999997</v>
      </c>
      <c r="CF20" s="136">
        <v>4.1399999999999997</v>
      </c>
      <c r="CG20" s="136">
        <v>4.1399999999999997</v>
      </c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</row>
    <row r="21" spans="1:108">
      <c r="A21" s="72" t="s">
        <v>117</v>
      </c>
      <c r="B21" s="72" t="s">
        <v>260</v>
      </c>
      <c r="C21" s="72">
        <v>156</v>
      </c>
      <c r="D21" s="136">
        <f>IF('Input and Output'!$E$16="High",'Sensitivity Data'!E23,IF('Input and Output'!$E$16="Medium",'Sensitivity Data'!D23,IF('Input and Output'!$E$16="Low",'Sensitivity Data'!C23,"error")))</f>
        <v>1825.18110038852</v>
      </c>
      <c r="E21" s="335">
        <v>284.72825166060909</v>
      </c>
      <c r="F21" s="335">
        <v>199.30977616242637</v>
      </c>
      <c r="G21" s="78"/>
      <c r="H21" s="288"/>
      <c r="J21" s="341"/>
      <c r="K21" s="341"/>
      <c r="L21" s="341"/>
      <c r="M21" s="341"/>
      <c r="N21" s="341"/>
      <c r="O21" s="341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276"/>
    </row>
    <row r="22" spans="1:108" ht="15.75" thickBot="1">
      <c r="F22" s="134" t="s">
        <v>376</v>
      </c>
      <c r="G22" s="78"/>
      <c r="H22" s="405" t="s">
        <v>458</v>
      </c>
      <c r="J22" s="347">
        <f t="shared" ref="J22:AO22" si="72">SUM(J16:J21)</f>
        <v>0</v>
      </c>
      <c r="K22" s="347">
        <f t="shared" si="72"/>
        <v>0</v>
      </c>
      <c r="L22" s="347">
        <f t="shared" si="72"/>
        <v>0</v>
      </c>
      <c r="M22" s="347">
        <f t="shared" si="72"/>
        <v>0</v>
      </c>
      <c r="N22" s="347">
        <f t="shared" si="72"/>
        <v>0</v>
      </c>
      <c r="O22" s="347">
        <f t="shared" si="72"/>
        <v>0</v>
      </c>
      <c r="P22" s="347">
        <f t="shared" si="72"/>
        <v>0</v>
      </c>
      <c r="Q22" s="347">
        <f t="shared" si="72"/>
        <v>0</v>
      </c>
      <c r="R22" s="347">
        <f t="shared" si="72"/>
        <v>0</v>
      </c>
      <c r="S22" s="347">
        <f t="shared" si="72"/>
        <v>0</v>
      </c>
      <c r="T22" s="347">
        <f t="shared" si="72"/>
        <v>0</v>
      </c>
      <c r="U22" s="347">
        <f t="shared" si="72"/>
        <v>0</v>
      </c>
      <c r="V22" s="347">
        <f t="shared" si="72"/>
        <v>0</v>
      </c>
      <c r="W22" s="347">
        <f t="shared" si="72"/>
        <v>0</v>
      </c>
      <c r="X22" s="347">
        <f t="shared" si="72"/>
        <v>0</v>
      </c>
      <c r="Y22" s="347">
        <f t="shared" si="72"/>
        <v>0</v>
      </c>
      <c r="Z22" s="347">
        <f t="shared" si="72"/>
        <v>0</v>
      </c>
      <c r="AA22" s="347">
        <f t="shared" si="72"/>
        <v>0</v>
      </c>
      <c r="AB22" s="347">
        <f t="shared" si="72"/>
        <v>0</v>
      </c>
      <c r="AC22" s="347">
        <f t="shared" si="72"/>
        <v>0</v>
      </c>
      <c r="AD22" s="347">
        <f t="shared" si="72"/>
        <v>15.898691879254635</v>
      </c>
      <c r="AE22" s="347">
        <f t="shared" si="72"/>
        <v>22.931600424275931</v>
      </c>
      <c r="AF22" s="347">
        <f t="shared" si="72"/>
        <v>33.666177655913273</v>
      </c>
      <c r="AG22" s="347">
        <f t="shared" si="72"/>
        <v>33.666177655913273</v>
      </c>
      <c r="AH22" s="347">
        <f t="shared" si="72"/>
        <v>33.666177655913273</v>
      </c>
      <c r="AI22" s="347">
        <f t="shared" si="72"/>
        <v>33.666177655913273</v>
      </c>
      <c r="AJ22" s="347">
        <f t="shared" si="72"/>
        <v>33.666177655913273</v>
      </c>
      <c r="AK22" s="347">
        <f t="shared" si="72"/>
        <v>33.666177655913273</v>
      </c>
      <c r="AL22" s="347">
        <f t="shared" si="72"/>
        <v>33.666177655913273</v>
      </c>
      <c r="AM22" s="347">
        <f t="shared" si="72"/>
        <v>33.666177655913273</v>
      </c>
      <c r="AN22" s="347">
        <f t="shared" si="72"/>
        <v>33.666177655913273</v>
      </c>
      <c r="AO22" s="347">
        <f t="shared" si="72"/>
        <v>33.666177655913273</v>
      </c>
      <c r="AP22" s="347">
        <f t="shared" ref="AP22:BU22" si="73">SUM(AP16:AP21)</f>
        <v>33.666177655913273</v>
      </c>
      <c r="AQ22" s="347">
        <f t="shared" si="73"/>
        <v>33.666177655913273</v>
      </c>
      <c r="AR22" s="347">
        <f t="shared" si="73"/>
        <v>33.666177655913273</v>
      </c>
      <c r="AS22" s="347">
        <f t="shared" si="73"/>
        <v>33.666177655913273</v>
      </c>
      <c r="AT22" s="347">
        <f t="shared" si="73"/>
        <v>33.666177655913273</v>
      </c>
      <c r="AU22" s="347">
        <f t="shared" si="73"/>
        <v>33.666177655913273</v>
      </c>
      <c r="AV22" s="347">
        <f t="shared" si="73"/>
        <v>33.666177655913273</v>
      </c>
      <c r="AW22" s="347">
        <f t="shared" si="73"/>
        <v>33.666177655913273</v>
      </c>
      <c r="AX22" s="347">
        <f t="shared" si="73"/>
        <v>33.666177655913273</v>
      </c>
      <c r="AY22" s="347">
        <f t="shared" si="73"/>
        <v>33.666177655913273</v>
      </c>
      <c r="AZ22" s="347">
        <f t="shared" si="73"/>
        <v>33.666177655913273</v>
      </c>
      <c r="BA22" s="347">
        <f t="shared" si="73"/>
        <v>33.666177655913273</v>
      </c>
      <c r="BB22" s="347">
        <f t="shared" si="73"/>
        <v>33.666177655913273</v>
      </c>
      <c r="BC22" s="347">
        <f t="shared" si="73"/>
        <v>32.87474013241409</v>
      </c>
      <c r="BD22" s="347">
        <f t="shared" si="73"/>
        <v>32.01448195469758</v>
      </c>
      <c r="BE22" s="347">
        <f t="shared" si="73"/>
        <v>31.119813449872417</v>
      </c>
      <c r="BF22" s="347">
        <f t="shared" si="73"/>
        <v>31.119813449872417</v>
      </c>
      <c r="BG22" s="347">
        <f t="shared" si="73"/>
        <v>31.119813449872417</v>
      </c>
      <c r="BH22" s="347">
        <f t="shared" si="73"/>
        <v>31.119813449872417</v>
      </c>
      <c r="BI22" s="347">
        <f t="shared" si="73"/>
        <v>31.119813449872417</v>
      </c>
      <c r="BJ22" s="347">
        <f t="shared" si="73"/>
        <v>31.119813449872417</v>
      </c>
      <c r="BK22" s="347">
        <f t="shared" si="73"/>
        <v>31.119813449872417</v>
      </c>
      <c r="BL22" s="347">
        <f t="shared" si="73"/>
        <v>31.119813449872417</v>
      </c>
      <c r="BM22" s="347">
        <f t="shared" si="73"/>
        <v>31.119813449872417</v>
      </c>
      <c r="BN22" s="347">
        <f t="shared" si="73"/>
        <v>31.119813449872417</v>
      </c>
      <c r="BO22" s="347">
        <f t="shared" si="73"/>
        <v>31.119813449872417</v>
      </c>
      <c r="BP22" s="347">
        <f t="shared" si="73"/>
        <v>31.119813449872417</v>
      </c>
      <c r="BQ22" s="347">
        <f t="shared" si="73"/>
        <v>31.119813449872417</v>
      </c>
      <c r="BR22" s="347">
        <f t="shared" si="73"/>
        <v>31.119813449872417</v>
      </c>
      <c r="BS22" s="347">
        <f t="shared" si="73"/>
        <v>31.119813449872417</v>
      </c>
      <c r="BT22" s="347">
        <f t="shared" si="73"/>
        <v>31.119813449872417</v>
      </c>
      <c r="BU22" s="347">
        <f t="shared" si="73"/>
        <v>31.119813449872417</v>
      </c>
      <c r="BV22" s="347">
        <f t="shared" ref="BV22:CG22" si="74">SUM(BV16:BV21)</f>
        <v>31.119813449872417</v>
      </c>
      <c r="BW22" s="347">
        <f t="shared" si="74"/>
        <v>31.119813449872417</v>
      </c>
      <c r="BX22" s="347">
        <f t="shared" si="74"/>
        <v>31.119813449872417</v>
      </c>
      <c r="BY22" s="347">
        <f t="shared" si="74"/>
        <v>31.119813449872417</v>
      </c>
      <c r="BZ22" s="347">
        <f t="shared" si="74"/>
        <v>31.119813449872417</v>
      </c>
      <c r="CA22" s="347">
        <f t="shared" si="74"/>
        <v>31.119813449872417</v>
      </c>
      <c r="CB22" s="347">
        <f t="shared" si="74"/>
        <v>31.119813449872417</v>
      </c>
      <c r="CC22" s="347">
        <f t="shared" si="74"/>
        <v>31.119813449872417</v>
      </c>
      <c r="CD22" s="347">
        <f t="shared" si="74"/>
        <v>31.119813449872417</v>
      </c>
      <c r="CE22" s="347">
        <f t="shared" si="74"/>
        <v>31.119813449872417</v>
      </c>
      <c r="CF22" s="347">
        <f t="shared" si="74"/>
        <v>31.119813449872417</v>
      </c>
      <c r="CG22" s="347">
        <f t="shared" si="74"/>
        <v>31.119813449872417</v>
      </c>
      <c r="CH22" s="348"/>
      <c r="CI22" s="348"/>
      <c r="CJ22" s="348"/>
      <c r="CK22" s="348"/>
      <c r="CL22" s="348"/>
      <c r="CM22" s="342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</row>
    <row r="23" spans="1:108" ht="15.75" thickTop="1">
      <c r="A23" s="336" t="s">
        <v>150</v>
      </c>
      <c r="B23" s="134"/>
      <c r="C23" s="337"/>
      <c r="D23" s="134" t="s">
        <v>151</v>
      </c>
      <c r="E23" s="134"/>
      <c r="F23" s="134" t="s">
        <v>374</v>
      </c>
      <c r="G23" s="78"/>
      <c r="H23" s="286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346"/>
      <c r="CI23" s="346"/>
      <c r="CJ23" s="346"/>
      <c r="CK23" s="346"/>
      <c r="CL23" s="346"/>
      <c r="CM23" s="34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</row>
    <row r="24" spans="1:108">
      <c r="A24" s="72" t="s">
        <v>276</v>
      </c>
      <c r="B24" s="72" t="s">
        <v>278</v>
      </c>
      <c r="C24" s="72">
        <v>138</v>
      </c>
      <c r="D24" s="136">
        <f>IF('Input and Output'!$E$16="High",'Sensitivity Data'!E27,IF('Input and Output'!$E$16="Medium",'Sensitivity Data'!D27,IF('Input and Output'!$E$16="Low",'Sensitivity Data'!C27,"error")))</f>
        <v>1825.18110038852</v>
      </c>
      <c r="E24" s="335">
        <v>251.87499185361577</v>
      </c>
      <c r="F24" s="335">
        <v>36.817978659635813</v>
      </c>
      <c r="G24" s="335">
        <f>E24+F24</f>
        <v>288.69297051325157</v>
      </c>
      <c r="H24" s="51" t="s">
        <v>152</v>
      </c>
      <c r="J24" s="388">
        <f>IF('Input and Output'!$E$14="Panel",'Sensitivity Data'!C57*J30/1000,IF('Input and Output'!$E$14="ABBLow",'Sensitivity Data'!C56*J30/1000,IF('Input and Output'!$E$14="BCH RRA",'Sensitivity Data'!C58*J30/1000,"error")))</f>
        <v>-3.5287797878999991</v>
      </c>
      <c r="K24" s="388">
        <f>IF('Input and Output'!$E$14="Panel",'Sensitivity Data'!D57*K30/1000,IF('Input and Output'!$E$14="ABBLow",'Sensitivity Data'!D56*K30/1000,IF('Input and Output'!$E$14="BCH RRA",'Sensitivity Data'!D58*K30/1000,"error")))</f>
        <v>-7.2009018899999999</v>
      </c>
      <c r="L24" s="388">
        <f>IF('Input and Output'!$E$14="Panel",'Sensitivity Data'!E57*L30/1000,IF('Input and Output'!$E$14="ABBLow",'Sensitivity Data'!E56*L30/1000,IF('Input and Output'!$E$14="BCH RRA",'Sensitivity Data'!E58*L30/1000,"error")))</f>
        <v>-12.5648313912</v>
      </c>
      <c r="M24" s="388">
        <f>IF('Input and Output'!$E$14="Panel",'Sensitivity Data'!F57*M30/1000,IF('Input and Output'!$E$14="ABBLow",'Sensitivity Data'!F56*M30/1000,IF('Input and Output'!$E$14="BCH RRA",'Sensitivity Data'!F58*M30/1000,"error")))</f>
        <v>-21.881263833000002</v>
      </c>
      <c r="N24" s="388">
        <f>IF('Input and Output'!$E$14="Panel",'Sensitivity Data'!G57*N30/1000,IF('Input and Output'!$E$14="ABBLow",'Sensitivity Data'!G56*N30/1000,IF('Input and Output'!$E$14="BCH RRA",'Sensitivity Data'!G58*N30/1000,"error")))</f>
        <v>-32.298458910300006</v>
      </c>
      <c r="O24" s="388">
        <f>IF('Input and Output'!$E$14="Panel",'Sensitivity Data'!H57*O30/1000,IF('Input and Output'!$E$14="ABBLow",'Sensitivity Data'!H56*O30/1000,IF('Input and Output'!$E$14="BCH RRA",'Sensitivity Data'!H58*O30/1000,"error")))</f>
        <v>-42.076063818000009</v>
      </c>
      <c r="P24" s="388">
        <f>IF('Input and Output'!$E$14="Panel",'Sensitivity Data'!I57*P30/1000,IF('Input and Output'!$E$14="ABBLow",'Sensitivity Data'!I56*P30/1000,IF('Input and Output'!$E$14="BCH RRA",'Sensitivity Data'!I58*P30/1000,"error")))</f>
        <v>-52.376998871700003</v>
      </c>
      <c r="Q24" s="388">
        <f>IF('Input and Output'!$E$14="Panel",'Sensitivity Data'!J57*Q30/1000,IF('Input and Output'!$E$14="ABBLow",'Sensitivity Data'!J56*Q30/1000,IF('Input and Output'!$E$14="BCH RRA",'Sensitivity Data'!J58*Q30/1000,"error")))</f>
        <v>-63.718459358400004</v>
      </c>
      <c r="R24" s="388">
        <f>IF('Input and Output'!$E$14="Panel",'Sensitivity Data'!K57*R30/1000,IF('Input and Output'!$E$14="ABBLow",'Sensitivity Data'!K56*R30/1000,IF('Input and Output'!$E$14="BCH RRA",'Sensitivity Data'!K58*R30/1000,"error")))</f>
        <v>-72.811867447799997</v>
      </c>
      <c r="S24" s="388">
        <f>IF('Input and Output'!$E$14="Panel",'Sensitivity Data'!L57*S30/1000,IF('Input and Output'!$E$14="ABBLow",'Sensitivity Data'!L56*S30/1000,IF('Input and Output'!$E$14="BCH RRA",'Sensitivity Data'!L58*S30/1000,"error")))</f>
        <v>-77.810150461500015</v>
      </c>
      <c r="T24" s="388">
        <f>IF('Input and Output'!$E$14="Panel",'Sensitivity Data'!M57*T30/1000,IF('Input and Output'!$E$14="ABBLow",'Sensitivity Data'!M56*T30/1000,IF('Input and Output'!$E$14="BCH RRA",'Sensitivity Data'!M58*T30/1000,"error")))</f>
        <v>-84.161872281600026</v>
      </c>
      <c r="U24" s="388">
        <f>IF('Input and Output'!$E$14="Panel",'Sensitivity Data'!N57*U30/1000,IF('Input and Output'!$E$14="ABBLow",'Sensitivity Data'!N56*U30/1000,IF('Input and Output'!$E$14="BCH RRA",'Sensitivity Data'!N58*U30/1000,"error")))</f>
        <v>-90.813206389500024</v>
      </c>
      <c r="V24" s="388">
        <f>IF('Input and Output'!$E$14="Panel",'Sensitivity Data'!O57*V30/1000,IF('Input and Output'!$E$14="ABBLow",'Sensitivity Data'!O56*V30/1000,IF('Input and Output'!$E$14="BCH RRA",'Sensitivity Data'!O58*V30/1000,"error")))</f>
        <v>-97.578186537600004</v>
      </c>
      <c r="W24" s="388">
        <f>IF('Input and Output'!$E$14="Panel",'Sensitivity Data'!P57*W30/1000,IF('Input and Output'!$E$14="ABBLow",'Sensitivity Data'!P56*W30/1000,IF('Input and Output'!$E$14="BCH RRA",'Sensitivity Data'!P58*W30/1000,"error")))</f>
        <v>-105.785151957</v>
      </c>
      <c r="X24" s="388">
        <f>IF('Input and Output'!$E$14="Panel",'Sensitivity Data'!Q57*X30/1000,IF('Input and Output'!$E$14="ABBLow",'Sensitivity Data'!Q56*X30/1000,IF('Input and Output'!$E$14="BCH RRA",'Sensitivity Data'!Q58*X30/1000,"error")))</f>
        <v>-112.38126344280003</v>
      </c>
      <c r="Y24" s="388">
        <f>IF('Input and Output'!$E$14="Panel",'Sensitivity Data'!R57*Y30/1000,IF('Input and Output'!$E$14="ABBLow",'Sensitivity Data'!R56*Y30/1000,IF('Input and Output'!$E$14="BCH RRA",'Sensitivity Data'!R58*Y30/1000,"error")))</f>
        <v>-120.53096128710001</v>
      </c>
      <c r="Z24" s="388">
        <f>IF('Input and Output'!$E$14="Panel",'Sensitivity Data'!S57*Z30/1000,IF('Input and Output'!$E$14="ABBLow",'Sensitivity Data'!S56*Z30/1000,IF('Input and Output'!$E$14="BCH RRA",'Sensitivity Data'!S58*Z30/1000,"error")))</f>
        <v>-112.69517310000002</v>
      </c>
      <c r="AA24" s="388">
        <f>IF('Input and Output'!$E$14="Panel",'Sensitivity Data'!T57*AA30/1000,IF('Input and Output'!$E$14="ABBLow",'Sensitivity Data'!T56*AA30/1000,IF('Input and Output'!$E$14="BCH RRA",'Sensitivity Data'!T58*AA30/1000,"error")))</f>
        <v>-76.454828584200015</v>
      </c>
      <c r="AB24" s="388">
        <f>IF('Input and Output'!$E$14="Panel",'Sensitivity Data'!U57*AB30/1000,IF('Input and Output'!$E$14="ABBLow",'Sensitivity Data'!U56*AB30/1000,IF('Input and Output'!$E$14="BCH RRA",'Sensitivity Data'!U58*AB30/1000,"error")))</f>
        <v>-50.177840796000012</v>
      </c>
      <c r="AC24" s="388">
        <f>IF('Input and Output'!$E$14="Panel",'Sensitivity Data'!V57*AC30/1000,IF('Input and Output'!$E$14="ABBLow",'Sensitivity Data'!V56*AC30/1000,IF('Input and Output'!$E$14="BCH RRA",'Sensitivity Data'!V58*AC30/1000,"error")))</f>
        <v>-16.217501208300021</v>
      </c>
      <c r="AD24" s="388">
        <f>IF('Input and Output'!$E$14="Panel",'Sensitivity Data'!W57*AD30/1000,IF('Input and Output'!$E$14="ABBLow",'Sensitivity Data'!W56*AD30/1000,IF('Input and Output'!$E$14="BCH RRA",'Sensitivity Data'!W58*AD30/1000,"error")))</f>
        <v>-7.590578617800019</v>
      </c>
      <c r="AE24" s="388">
        <f>IF('Input and Output'!$E$14="Panel",'Sensitivity Data'!X57*AE30/1000,IF('Input and Output'!$E$14="ABBLow",'Sensitivity Data'!X56*AE30/1000,IF('Input and Output'!$E$14="BCH RRA",'Sensitivity Data'!X58*AE30/1000,"error")))</f>
        <v>-0.63958728600001624</v>
      </c>
      <c r="AF24" s="388">
        <f>IF('Input and Output'!$E$14="Panel",'Sensitivity Data'!Y57*AF30/1000,IF('Input and Output'!$E$14="ABBLow",'Sensitivity Data'!Y56*AF30/1000,IF('Input and Output'!$E$14="BCH RRA",'Sensitivity Data'!Y58*AF30/1000,"error")))</f>
        <v>-5.8947723383400099</v>
      </c>
      <c r="CH24" s="342"/>
      <c r="CI24" s="342"/>
      <c r="CJ24" s="342"/>
      <c r="CK24" s="342"/>
      <c r="CL24" s="342"/>
      <c r="CM24" s="342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</row>
    <row r="25" spans="1:108">
      <c r="A25" s="72" t="s">
        <v>270</v>
      </c>
      <c r="B25" s="72" t="s">
        <v>261</v>
      </c>
      <c r="C25" s="72">
        <v>150</v>
      </c>
      <c r="D25" s="136">
        <f>IF('Input and Output'!$E$16="High",'Sensitivity Data'!E28,IF('Input and Output'!$E$16="Medium",'Sensitivity Data'!D28,IF('Input and Output'!$E$16="Low",'Sensitivity Data'!C28,"error")))</f>
        <v>1825.18110038852</v>
      </c>
      <c r="E25" s="335">
        <v>273.777165058278</v>
      </c>
      <c r="F25" s="335">
        <v>32.873585496652019</v>
      </c>
      <c r="G25" s="335">
        <f t="shared" ref="G25:G26" si="75">E25+F25</f>
        <v>306.65075055493003</v>
      </c>
      <c r="H25" s="326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276"/>
    </row>
    <row r="26" spans="1:108">
      <c r="A26" s="72" t="s">
        <v>117</v>
      </c>
      <c r="B26" s="72" t="s">
        <v>262</v>
      </c>
      <c r="C26" s="72">
        <v>156</v>
      </c>
      <c r="D26" s="136">
        <f>IF('Input and Output'!$E$16="High",'Sensitivity Data'!E29,IF('Input and Output'!$E$16="Medium",'Sensitivity Data'!D29,IF('Input and Output'!$E$16="Low",'Sensitivity Data'!C29,"error")))</f>
        <v>1825.18110038852</v>
      </c>
      <c r="E26" s="335">
        <v>284.72825166060909</v>
      </c>
      <c r="F26" s="335">
        <v>47.177712433427111</v>
      </c>
      <c r="G26" s="335">
        <f t="shared" si="75"/>
        <v>331.90596409403622</v>
      </c>
      <c r="H26" s="51" t="s">
        <v>245</v>
      </c>
      <c r="J26" s="311" t="s">
        <v>110</v>
      </c>
      <c r="K26" s="311" t="s">
        <v>111</v>
      </c>
      <c r="L26" s="311" t="s">
        <v>112</v>
      </c>
      <c r="M26" s="311" t="s">
        <v>113</v>
      </c>
      <c r="N26" s="311" t="s">
        <v>114</v>
      </c>
      <c r="O26" s="311" t="s">
        <v>115</v>
      </c>
      <c r="P26" s="4" t="s">
        <v>19</v>
      </c>
      <c r="Q26" s="4" t="s">
        <v>20</v>
      </c>
      <c r="R26" s="4" t="s">
        <v>21</v>
      </c>
      <c r="S26" s="4" t="s">
        <v>22</v>
      </c>
      <c r="T26" s="4" t="s">
        <v>23</v>
      </c>
      <c r="U26" s="4" t="s">
        <v>24</v>
      </c>
      <c r="V26" s="4" t="s">
        <v>25</v>
      </c>
      <c r="W26" s="4" t="s">
        <v>26</v>
      </c>
      <c r="X26" s="4" t="s">
        <v>27</v>
      </c>
      <c r="Y26" s="4" t="s">
        <v>28</v>
      </c>
      <c r="Z26" s="4" t="s">
        <v>29</v>
      </c>
      <c r="AA26" s="4" t="s">
        <v>30</v>
      </c>
      <c r="AB26" s="4" t="s">
        <v>31</v>
      </c>
      <c r="AC26" s="4" t="s">
        <v>32</v>
      </c>
      <c r="AD26" s="4" t="s">
        <v>33</v>
      </c>
      <c r="AE26" s="4" t="s">
        <v>34</v>
      </c>
      <c r="AF26" s="4" t="s">
        <v>35</v>
      </c>
      <c r="AG26" s="4" t="s">
        <v>36</v>
      </c>
      <c r="AH26" s="4" t="s">
        <v>37</v>
      </c>
      <c r="AI26" s="4" t="s">
        <v>38</v>
      </c>
      <c r="AJ26" s="4" t="s">
        <v>39</v>
      </c>
      <c r="AK26" s="4" t="s">
        <v>40</v>
      </c>
      <c r="AL26" s="4" t="s">
        <v>41</v>
      </c>
      <c r="AM26" s="4" t="s">
        <v>42</v>
      </c>
      <c r="AN26" s="4" t="s">
        <v>43</v>
      </c>
      <c r="AO26" s="4" t="s">
        <v>44</v>
      </c>
      <c r="AP26" s="4" t="s">
        <v>45</v>
      </c>
      <c r="AQ26" s="4" t="s">
        <v>46</v>
      </c>
      <c r="AR26" s="4" t="s">
        <v>47</v>
      </c>
      <c r="AS26" s="4" t="s">
        <v>48</v>
      </c>
      <c r="AT26" s="4" t="s">
        <v>49</v>
      </c>
      <c r="AU26" s="4" t="s">
        <v>50</v>
      </c>
      <c r="AV26" s="4" t="s">
        <v>51</v>
      </c>
      <c r="AW26" s="4" t="s">
        <v>52</v>
      </c>
      <c r="AX26" s="4" t="s">
        <v>53</v>
      </c>
      <c r="AY26" s="4" t="s">
        <v>54</v>
      </c>
      <c r="AZ26" s="4" t="s">
        <v>55</v>
      </c>
      <c r="BA26" s="4" t="s">
        <v>56</v>
      </c>
      <c r="BB26" s="4" t="s">
        <v>57</v>
      </c>
      <c r="BC26" s="4" t="s">
        <v>58</v>
      </c>
      <c r="BD26" s="4" t="s">
        <v>59</v>
      </c>
      <c r="BE26" s="4" t="s">
        <v>60</v>
      </c>
      <c r="BF26" s="4" t="s">
        <v>61</v>
      </c>
      <c r="BG26" s="4" t="s">
        <v>62</v>
      </c>
      <c r="BH26" s="4" t="s">
        <v>63</v>
      </c>
      <c r="BI26" s="4" t="s">
        <v>64</v>
      </c>
      <c r="BJ26" s="4" t="s">
        <v>65</v>
      </c>
      <c r="BK26" s="4" t="s">
        <v>66</v>
      </c>
      <c r="BL26" s="4" t="s">
        <v>67</v>
      </c>
      <c r="BM26" s="4" t="s">
        <v>68</v>
      </c>
      <c r="BN26" s="4" t="s">
        <v>69</v>
      </c>
      <c r="BO26" s="4" t="s">
        <v>70</v>
      </c>
      <c r="BP26" s="4" t="s">
        <v>71</v>
      </c>
      <c r="BQ26" s="4" t="s">
        <v>72</v>
      </c>
      <c r="BR26" s="4" t="s">
        <v>73</v>
      </c>
      <c r="BS26" s="4" t="s">
        <v>74</v>
      </c>
      <c r="BT26" s="4" t="s">
        <v>75</v>
      </c>
      <c r="BU26" s="4" t="s">
        <v>76</v>
      </c>
      <c r="BV26" s="4" t="s">
        <v>77</v>
      </c>
      <c r="BW26" s="4" t="s">
        <v>78</v>
      </c>
      <c r="BX26" s="4" t="s">
        <v>79</v>
      </c>
      <c r="BY26" s="4" t="s">
        <v>80</v>
      </c>
      <c r="BZ26" s="4" t="s">
        <v>81</v>
      </c>
      <c r="CA26" s="4" t="s">
        <v>82</v>
      </c>
      <c r="CB26" s="4" t="s">
        <v>83</v>
      </c>
      <c r="CC26" s="4" t="s">
        <v>84</v>
      </c>
      <c r="CD26" s="4" t="s">
        <v>85</v>
      </c>
      <c r="CE26" s="4" t="s">
        <v>86</v>
      </c>
      <c r="CF26" s="4" t="s">
        <v>87</v>
      </c>
      <c r="CG26" s="4" t="s">
        <v>88</v>
      </c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</row>
    <row r="27" spans="1:108">
      <c r="F27" s="72"/>
      <c r="G27" s="134"/>
      <c r="H27" s="326"/>
      <c r="I27" s="325" t="s">
        <v>4</v>
      </c>
      <c r="J27" s="349"/>
      <c r="K27" s="349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</row>
    <row r="28" spans="1:108">
      <c r="A28" s="318" t="s">
        <v>154</v>
      </c>
      <c r="B28" s="350" t="s">
        <v>121</v>
      </c>
      <c r="C28" s="350" t="s">
        <v>6</v>
      </c>
      <c r="D28" s="350" t="s">
        <v>155</v>
      </c>
      <c r="E28" s="350" t="s">
        <v>156</v>
      </c>
      <c r="F28" s="134"/>
      <c r="G28" s="134"/>
      <c r="H28" s="326" t="s">
        <v>116</v>
      </c>
      <c r="J28" s="349">
        <v>152.07</v>
      </c>
      <c r="K28" s="349">
        <v>288.60000000000002</v>
      </c>
      <c r="L28" s="349">
        <v>470.64000000000004</v>
      </c>
      <c r="M28" s="349">
        <v>793.65000000000009</v>
      </c>
      <c r="N28" s="349">
        <v>1135.5300000000002</v>
      </c>
      <c r="O28" s="349">
        <v>1435.23</v>
      </c>
      <c r="P28" s="349">
        <v>1734.93</v>
      </c>
      <c r="Q28" s="349">
        <v>2051.2800000000002</v>
      </c>
      <c r="R28" s="349">
        <v>2279.94</v>
      </c>
      <c r="S28" s="349">
        <v>2436.4500000000003</v>
      </c>
      <c r="T28" s="349">
        <v>2565.21</v>
      </c>
      <c r="U28" s="349">
        <v>2696.19</v>
      </c>
      <c r="V28" s="349">
        <v>2823.84</v>
      </c>
      <c r="W28" s="349">
        <v>2985.9</v>
      </c>
      <c r="X28" s="349">
        <v>3095.7900000000004</v>
      </c>
      <c r="Y28" s="349">
        <v>3242.3100000000004</v>
      </c>
      <c r="Z28" s="349">
        <v>3258.9600000000005</v>
      </c>
      <c r="AA28" s="349">
        <v>3505.38</v>
      </c>
      <c r="AB28" s="349">
        <v>3601.9500000000003</v>
      </c>
      <c r="AC28" s="349">
        <v>3539.7900000000004</v>
      </c>
      <c r="AD28" s="349">
        <v>3599.7300000000005</v>
      </c>
      <c r="AE28" s="349">
        <v>3694.0800000000004</v>
      </c>
      <c r="AF28" s="349">
        <v>3736.26</v>
      </c>
      <c r="AG28" s="349">
        <v>3728.4900000000002</v>
      </c>
      <c r="AH28" s="349">
        <v>3700.7400000000002</v>
      </c>
      <c r="AI28" s="349">
        <v>3738.4800000000005</v>
      </c>
      <c r="AJ28" s="349">
        <v>3825.06</v>
      </c>
      <c r="AK28" s="349">
        <v>3825.06</v>
      </c>
      <c r="AL28" s="349">
        <v>3825.06</v>
      </c>
      <c r="AM28" s="349">
        <v>3825.06</v>
      </c>
      <c r="AN28" s="349">
        <v>3825.06</v>
      </c>
      <c r="AO28" s="349">
        <v>3825.06</v>
      </c>
      <c r="AP28" s="349">
        <v>3825.06</v>
      </c>
      <c r="AQ28" s="349">
        <v>3825.06</v>
      </c>
      <c r="AR28" s="349">
        <v>3825.06</v>
      </c>
      <c r="AS28" s="349">
        <v>3825.06</v>
      </c>
      <c r="AT28" s="349">
        <v>3825.06</v>
      </c>
      <c r="AU28" s="349">
        <v>3825.06</v>
      </c>
      <c r="AV28" s="349">
        <v>3825.06</v>
      </c>
      <c r="AW28" s="349">
        <v>3825.06</v>
      </c>
      <c r="AX28" s="349">
        <v>3825.06</v>
      </c>
      <c r="AY28" s="349">
        <v>3825.06</v>
      </c>
      <c r="AZ28" s="349">
        <v>3825.06</v>
      </c>
      <c r="BA28" s="349">
        <v>3825.06</v>
      </c>
      <c r="BB28" s="349">
        <v>3825.06</v>
      </c>
      <c r="BC28" s="349">
        <v>3825.06</v>
      </c>
      <c r="BD28" s="349">
        <v>3825.06</v>
      </c>
      <c r="BE28" s="349">
        <v>3825.06</v>
      </c>
      <c r="BF28" s="349">
        <v>3825.06</v>
      </c>
      <c r="BG28" s="349">
        <v>3825.06</v>
      </c>
      <c r="BH28" s="349">
        <v>3825.06</v>
      </c>
      <c r="BI28" s="349">
        <v>3825.06</v>
      </c>
      <c r="BJ28" s="349">
        <v>3825.06</v>
      </c>
      <c r="BK28" s="349">
        <v>3825.06</v>
      </c>
      <c r="BL28" s="349">
        <v>3825.06</v>
      </c>
      <c r="BM28" s="349">
        <v>3825.06</v>
      </c>
      <c r="BN28" s="349">
        <v>3825.06</v>
      </c>
      <c r="BO28" s="349">
        <v>3825.06</v>
      </c>
      <c r="BP28" s="349">
        <v>3825.06</v>
      </c>
      <c r="BQ28" s="349">
        <v>3825.06</v>
      </c>
      <c r="BR28" s="349">
        <v>3825.06</v>
      </c>
      <c r="BS28" s="349">
        <v>3825.06</v>
      </c>
      <c r="BT28" s="349">
        <v>3825.06</v>
      </c>
      <c r="BU28" s="349">
        <v>3825.06</v>
      </c>
      <c r="BV28" s="349">
        <v>3825.06</v>
      </c>
      <c r="BW28" s="349">
        <v>3825.06</v>
      </c>
      <c r="BX28" s="349">
        <v>3825.06</v>
      </c>
      <c r="BY28" s="349">
        <v>3825.06</v>
      </c>
      <c r="BZ28" s="349">
        <v>3825.06</v>
      </c>
      <c r="CA28" s="349">
        <v>3825.06</v>
      </c>
      <c r="CB28" s="349">
        <v>3825.06</v>
      </c>
      <c r="CC28" s="349">
        <v>3825.06</v>
      </c>
      <c r="CD28" s="349">
        <v>3825.06</v>
      </c>
      <c r="CE28" s="349">
        <v>3825.06</v>
      </c>
      <c r="CF28" s="349">
        <v>3825.06</v>
      </c>
      <c r="CG28" s="349">
        <v>3825.06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276"/>
    </row>
    <row r="29" spans="1:108">
      <c r="A29" s="72" t="s">
        <v>157</v>
      </c>
      <c r="B29" s="72" t="s">
        <v>266</v>
      </c>
      <c r="C29" s="72">
        <f>'Low LF - portfolio'!Y46</f>
        <v>72</v>
      </c>
      <c r="D29" s="136">
        <v>75</v>
      </c>
      <c r="E29" s="136">
        <f>C29*D29/1000</f>
        <v>5.4</v>
      </c>
      <c r="G29" s="335"/>
      <c r="H29" s="288" t="s">
        <v>138</v>
      </c>
      <c r="AA29" s="349"/>
      <c r="AB29" s="349"/>
      <c r="AC29" s="349"/>
      <c r="AD29" s="349">
        <v>524</v>
      </c>
      <c r="AE29" s="349">
        <v>1062</v>
      </c>
      <c r="AF29" s="349">
        <v>1656</v>
      </c>
      <c r="AG29" s="349">
        <v>1656</v>
      </c>
      <c r="AH29" s="349">
        <v>1656</v>
      </c>
      <c r="AI29" s="349">
        <v>1656</v>
      </c>
      <c r="AJ29" s="349">
        <v>1656</v>
      </c>
      <c r="AK29" s="349">
        <v>1656</v>
      </c>
      <c r="AL29" s="349">
        <v>1656</v>
      </c>
      <c r="AM29" s="349">
        <v>1656</v>
      </c>
      <c r="AN29" s="349">
        <v>1656</v>
      </c>
      <c r="AO29" s="349">
        <v>1656</v>
      </c>
      <c r="AP29" s="349">
        <v>1656</v>
      </c>
      <c r="AQ29" s="349">
        <v>1656</v>
      </c>
      <c r="AR29" s="349">
        <v>1656</v>
      </c>
      <c r="AS29" s="349">
        <v>1656</v>
      </c>
      <c r="AT29" s="349">
        <v>1656</v>
      </c>
      <c r="AU29" s="349">
        <v>1656</v>
      </c>
      <c r="AV29" s="349">
        <v>1656</v>
      </c>
      <c r="AW29" s="349">
        <v>1656</v>
      </c>
      <c r="AX29" s="349">
        <v>1656</v>
      </c>
      <c r="AY29" s="349">
        <v>1656</v>
      </c>
      <c r="AZ29" s="349">
        <v>1656</v>
      </c>
      <c r="BA29" s="349">
        <v>1656</v>
      </c>
      <c r="BB29" s="349">
        <v>1656</v>
      </c>
      <c r="BC29" s="349">
        <v>1656</v>
      </c>
      <c r="BD29" s="349">
        <v>1656</v>
      </c>
      <c r="BE29" s="349">
        <v>1656</v>
      </c>
      <c r="BF29" s="349">
        <v>1656</v>
      </c>
      <c r="BG29" s="349">
        <v>1656</v>
      </c>
      <c r="BH29" s="349">
        <v>1656</v>
      </c>
      <c r="BI29" s="349">
        <v>1656</v>
      </c>
      <c r="BJ29" s="349">
        <v>1656</v>
      </c>
      <c r="BK29" s="349">
        <v>1656</v>
      </c>
      <c r="BL29" s="349">
        <v>1656</v>
      </c>
      <c r="BM29" s="349">
        <v>1656</v>
      </c>
      <c r="BN29" s="349">
        <v>1656</v>
      </c>
      <c r="BO29" s="349">
        <v>1656</v>
      </c>
      <c r="BP29" s="349">
        <v>1656</v>
      </c>
      <c r="BQ29" s="349">
        <v>1656</v>
      </c>
      <c r="BR29" s="349">
        <v>1656</v>
      </c>
      <c r="BS29" s="349">
        <v>1656</v>
      </c>
      <c r="BT29" s="349">
        <v>1656</v>
      </c>
      <c r="BU29" s="349">
        <v>1656</v>
      </c>
      <c r="BV29" s="349">
        <v>1656</v>
      </c>
      <c r="BW29" s="349">
        <v>1656</v>
      </c>
      <c r="BX29" s="349">
        <v>1656</v>
      </c>
      <c r="BY29" s="349">
        <v>1656</v>
      </c>
      <c r="BZ29" s="349">
        <v>1656</v>
      </c>
      <c r="CA29" s="349">
        <v>1656</v>
      </c>
      <c r="CB29" s="349">
        <v>1656</v>
      </c>
      <c r="CC29" s="349">
        <v>1656</v>
      </c>
      <c r="CD29" s="349">
        <v>1656</v>
      </c>
      <c r="CE29" s="349">
        <v>1656</v>
      </c>
      <c r="CF29" s="349">
        <v>1656</v>
      </c>
      <c r="CG29" s="349">
        <v>1656</v>
      </c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</row>
    <row r="30" spans="1:108">
      <c r="A30" s="72"/>
      <c r="B30" s="72" t="s">
        <v>257</v>
      </c>
      <c r="C30" s="72">
        <f>'Low LF - portfolio'!Z46</f>
        <v>17</v>
      </c>
      <c r="D30" s="136">
        <v>75</v>
      </c>
      <c r="E30" s="136">
        <f>C30*D30/1000</f>
        <v>1.2749999999999999</v>
      </c>
      <c r="G30" s="335"/>
      <c r="H30" s="326" t="s">
        <v>158</v>
      </c>
      <c r="J30" s="349">
        <v>-152.07</v>
      </c>
      <c r="K30" s="349">
        <v>-288.60000000000002</v>
      </c>
      <c r="L30" s="349">
        <v>-470.64000000000004</v>
      </c>
      <c r="M30" s="349">
        <v>-793.65000000000009</v>
      </c>
      <c r="N30" s="349">
        <v>-1135.5300000000002</v>
      </c>
      <c r="O30" s="349">
        <v>-1435.23</v>
      </c>
      <c r="P30" s="349">
        <v>-1734.93</v>
      </c>
      <c r="Q30" s="349">
        <v>-2051.2800000000002</v>
      </c>
      <c r="R30" s="349">
        <v>-2279.94</v>
      </c>
      <c r="S30" s="349">
        <v>-2436.4500000000003</v>
      </c>
      <c r="T30" s="349">
        <v>-2565.21</v>
      </c>
      <c r="U30" s="349">
        <v>-2696.19</v>
      </c>
      <c r="V30" s="349">
        <v>-2823.84</v>
      </c>
      <c r="W30" s="349">
        <v>-2985.9</v>
      </c>
      <c r="X30" s="349">
        <v>-3095.7900000000004</v>
      </c>
      <c r="Y30" s="349">
        <v>-3242.3100000000004</v>
      </c>
      <c r="Z30" s="349">
        <v>-2961.9600000000005</v>
      </c>
      <c r="AA30" s="349">
        <v>-1964.38</v>
      </c>
      <c r="AB30" s="349">
        <v>-1260.9500000000003</v>
      </c>
      <c r="AC30" s="349">
        <v>-398.79000000000042</v>
      </c>
      <c r="AD30" s="349">
        <v>-182.73000000000047</v>
      </c>
      <c r="AE30" s="351">
        <v>-15.080000000000382</v>
      </c>
      <c r="AF30" s="351">
        <v>-136.26000000000022</v>
      </c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276"/>
    </row>
    <row r="31" spans="1:108">
      <c r="A31" s="72"/>
      <c r="G31" s="335"/>
      <c r="H31" s="326"/>
      <c r="J31" s="349"/>
      <c r="K31" s="349"/>
      <c r="L31" s="349"/>
      <c r="M31" s="349"/>
      <c r="N31" s="349"/>
      <c r="O31" s="349"/>
      <c r="P31" s="349"/>
      <c r="Q31" s="349"/>
      <c r="R31" s="349"/>
      <c r="S31" s="351"/>
      <c r="T31" s="351"/>
      <c r="U31" s="351"/>
      <c r="V31" s="351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276"/>
    </row>
    <row r="32" spans="1:108" ht="15.75" thickBot="1">
      <c r="A32" s="72"/>
      <c r="F32" s="311" t="s">
        <v>376</v>
      </c>
      <c r="G32" s="72"/>
      <c r="H32" s="288" t="s">
        <v>159</v>
      </c>
      <c r="I32" s="72"/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3">
        <v>0</v>
      </c>
      <c r="P32" s="353">
        <v>0</v>
      </c>
      <c r="Q32" s="353">
        <v>0</v>
      </c>
      <c r="R32" s="353">
        <v>0</v>
      </c>
      <c r="S32" s="353">
        <v>0</v>
      </c>
      <c r="T32" s="353">
        <v>0</v>
      </c>
      <c r="U32" s="353">
        <v>0</v>
      </c>
      <c r="V32" s="353">
        <v>0</v>
      </c>
      <c r="W32" s="353">
        <v>0</v>
      </c>
      <c r="X32" s="353">
        <v>0</v>
      </c>
      <c r="Y32" s="353">
        <v>0</v>
      </c>
      <c r="Z32" s="353">
        <v>297</v>
      </c>
      <c r="AA32" s="353">
        <v>1541</v>
      </c>
      <c r="AB32" s="353">
        <v>2341</v>
      </c>
      <c r="AC32" s="353">
        <v>3141</v>
      </c>
      <c r="AD32" s="353">
        <v>3941</v>
      </c>
      <c r="AE32" s="353">
        <v>4741</v>
      </c>
      <c r="AF32" s="353">
        <v>5256</v>
      </c>
      <c r="AG32" s="353">
        <v>5384.49</v>
      </c>
      <c r="AH32" s="353">
        <v>5356.74</v>
      </c>
      <c r="AI32" s="353">
        <v>5394.4800000000005</v>
      </c>
      <c r="AJ32" s="353">
        <v>5481.0599999999995</v>
      </c>
      <c r="AK32" s="353">
        <v>5481.0599999999995</v>
      </c>
      <c r="AL32" s="353">
        <v>5481.0599999999995</v>
      </c>
      <c r="AM32" s="353">
        <v>5481.0599999999995</v>
      </c>
      <c r="AN32" s="353">
        <v>5481.0599999999995</v>
      </c>
      <c r="AO32" s="353">
        <v>5481.0599999999995</v>
      </c>
      <c r="AP32" s="353">
        <v>5481.0599999999995</v>
      </c>
      <c r="AQ32" s="353">
        <v>5481.0599999999995</v>
      </c>
      <c r="AR32" s="353">
        <v>5481.0599999999995</v>
      </c>
      <c r="AS32" s="353">
        <v>5481.0599999999995</v>
      </c>
      <c r="AT32" s="353">
        <v>5481.0599999999995</v>
      </c>
      <c r="AU32" s="353">
        <v>5481.0599999999995</v>
      </c>
      <c r="AV32" s="353">
        <v>5481.0599999999995</v>
      </c>
      <c r="AW32" s="353">
        <v>5481.0599999999995</v>
      </c>
      <c r="AX32" s="353">
        <v>5481.0599999999995</v>
      </c>
      <c r="AY32" s="353">
        <v>5481.0599999999995</v>
      </c>
      <c r="AZ32" s="353">
        <v>5481.0599999999995</v>
      </c>
      <c r="BA32" s="353">
        <v>5481.0599999999995</v>
      </c>
      <c r="BB32" s="353">
        <v>5481.0599999999995</v>
      </c>
      <c r="BC32" s="353">
        <v>5481.0599999999995</v>
      </c>
      <c r="BD32" s="353">
        <v>5481.0599999999995</v>
      </c>
      <c r="BE32" s="353">
        <v>5481.0599999999995</v>
      </c>
      <c r="BF32" s="353">
        <v>5481.0599999999995</v>
      </c>
      <c r="BG32" s="353">
        <v>5481.0599999999995</v>
      </c>
      <c r="BH32" s="353">
        <v>5481.0599999999995</v>
      </c>
      <c r="BI32" s="353">
        <v>5481.0599999999995</v>
      </c>
      <c r="BJ32" s="353">
        <v>5481.0599999999995</v>
      </c>
      <c r="BK32" s="353">
        <v>5481.0599999999995</v>
      </c>
      <c r="BL32" s="353">
        <v>5481.0599999999995</v>
      </c>
      <c r="BM32" s="353">
        <v>5481.0599999999995</v>
      </c>
      <c r="BN32" s="353">
        <v>5481.0599999999995</v>
      </c>
      <c r="BO32" s="353">
        <v>5481.0599999999995</v>
      </c>
      <c r="BP32" s="353">
        <v>5481.0599999999995</v>
      </c>
      <c r="BQ32" s="353">
        <v>5481.0599999999995</v>
      </c>
      <c r="BR32" s="353">
        <v>5481.0599999999995</v>
      </c>
      <c r="BS32" s="353">
        <v>5481.0599999999995</v>
      </c>
      <c r="BT32" s="353">
        <v>5481.0599999999995</v>
      </c>
      <c r="BU32" s="353">
        <v>5481.0599999999995</v>
      </c>
      <c r="BV32" s="353">
        <v>5481.0599999999995</v>
      </c>
      <c r="BW32" s="353">
        <v>5481.0599999999995</v>
      </c>
      <c r="BX32" s="353">
        <v>5481.0599999999995</v>
      </c>
      <c r="BY32" s="353">
        <v>5481.0599999999995</v>
      </c>
      <c r="BZ32" s="353">
        <v>5481.0599999999995</v>
      </c>
      <c r="CA32" s="353">
        <v>5481.0599999999995</v>
      </c>
      <c r="CB32" s="353">
        <v>5481.0599999999995</v>
      </c>
      <c r="CC32" s="353">
        <v>5481.0599999999995</v>
      </c>
      <c r="CD32" s="353">
        <v>5481.0599999999995</v>
      </c>
      <c r="CE32" s="353">
        <v>5481.0599999999995</v>
      </c>
      <c r="CF32" s="353">
        <v>5481.0599999999995</v>
      </c>
      <c r="CG32" s="353">
        <v>5481.0599999999995</v>
      </c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</row>
    <row r="33" spans="1:108" ht="15.75" thickTop="1">
      <c r="A33" s="336" t="s">
        <v>135</v>
      </c>
      <c r="B33" s="350" t="s">
        <v>121</v>
      </c>
      <c r="C33" s="350" t="s">
        <v>6</v>
      </c>
      <c r="D33" s="350" t="s">
        <v>155</v>
      </c>
      <c r="E33" s="350" t="s">
        <v>156</v>
      </c>
      <c r="F33" s="350" t="s">
        <v>377</v>
      </c>
      <c r="G33" s="134" t="s">
        <v>375</v>
      </c>
      <c r="H33" s="32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</row>
    <row r="34" spans="1:108">
      <c r="A34" s="72" t="s">
        <v>276</v>
      </c>
      <c r="B34" s="72" t="s">
        <v>266</v>
      </c>
      <c r="C34" s="72">
        <v>138</v>
      </c>
      <c r="D34" s="136">
        <f>IF('Input and Output'!$E$16="High",'Sensitivity Data'!E37,IF('Input and Output'!$E$16="Medium",'Sensitivity Data'!D37,IF('Input and Output'!$E$16="Low",'Sensitivity Data'!C37,"error")))</f>
        <v>60.21807244015541</v>
      </c>
      <c r="E34" s="136">
        <v>8.3100939967414469</v>
      </c>
      <c r="F34" s="136">
        <v>0.87859788251318671</v>
      </c>
      <c r="G34" s="136">
        <f>E34+F34</f>
        <v>9.1886918792546339</v>
      </c>
      <c r="H34" s="326" t="s">
        <v>246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366</v>
      </c>
      <c r="P34" s="325">
        <v>3892</v>
      </c>
      <c r="Q34" s="325">
        <v>5286</v>
      </c>
      <c r="R34" s="325">
        <v>5286</v>
      </c>
      <c r="S34" s="325">
        <v>5286</v>
      </c>
      <c r="T34" s="325">
        <v>5286</v>
      </c>
      <c r="U34" s="325">
        <v>5286</v>
      </c>
      <c r="V34" s="325">
        <v>5286</v>
      </c>
      <c r="W34" s="325">
        <v>5286</v>
      </c>
      <c r="X34" s="325">
        <v>5286</v>
      </c>
      <c r="Y34" s="325">
        <v>5286</v>
      </c>
      <c r="Z34" s="325">
        <v>5286</v>
      </c>
      <c r="AA34" s="325">
        <v>5286</v>
      </c>
      <c r="AB34" s="325">
        <v>5286</v>
      </c>
      <c r="AC34" s="325">
        <v>5286</v>
      </c>
      <c r="AD34" s="325">
        <v>5286</v>
      </c>
      <c r="AE34" s="325">
        <v>5286</v>
      </c>
      <c r="AF34" s="325">
        <v>5286</v>
      </c>
      <c r="AG34" s="325">
        <v>5286</v>
      </c>
      <c r="AH34" s="325">
        <v>5286</v>
      </c>
      <c r="AI34" s="325">
        <v>5286</v>
      </c>
      <c r="AJ34" s="325">
        <v>5286</v>
      </c>
      <c r="AK34" s="325">
        <v>5286</v>
      </c>
      <c r="AL34" s="325">
        <v>5286</v>
      </c>
      <c r="AM34" s="325">
        <v>5286</v>
      </c>
      <c r="AN34" s="325">
        <v>5286</v>
      </c>
      <c r="AO34" s="325">
        <v>5286</v>
      </c>
      <c r="AP34" s="325">
        <v>5286</v>
      </c>
      <c r="AQ34" s="325">
        <v>5286</v>
      </c>
      <c r="AR34" s="325">
        <v>5286</v>
      </c>
      <c r="AS34" s="325">
        <v>5286</v>
      </c>
      <c r="AT34" s="325">
        <v>5286</v>
      </c>
      <c r="AU34" s="325">
        <v>5286</v>
      </c>
      <c r="AV34" s="325">
        <v>5286</v>
      </c>
      <c r="AW34" s="325">
        <v>5286</v>
      </c>
      <c r="AX34" s="325">
        <v>5286</v>
      </c>
      <c r="AY34" s="325">
        <v>5286</v>
      </c>
      <c r="AZ34" s="325">
        <v>5286</v>
      </c>
      <c r="BA34" s="325">
        <v>5286</v>
      </c>
      <c r="BB34" s="325">
        <v>5286</v>
      </c>
      <c r="BC34" s="325">
        <v>5286</v>
      </c>
      <c r="BD34" s="325">
        <v>5286</v>
      </c>
      <c r="BE34" s="325">
        <v>5286</v>
      </c>
      <c r="BF34" s="325">
        <v>5286</v>
      </c>
      <c r="BG34" s="325">
        <v>5286</v>
      </c>
      <c r="BH34" s="325">
        <v>5286</v>
      </c>
      <c r="BI34" s="325">
        <v>5286</v>
      </c>
      <c r="BJ34" s="325">
        <v>5286</v>
      </c>
      <c r="BK34" s="325">
        <v>5286</v>
      </c>
      <c r="BL34" s="325">
        <v>5286</v>
      </c>
      <c r="BM34" s="325">
        <v>5286</v>
      </c>
      <c r="BN34" s="325">
        <v>5286</v>
      </c>
      <c r="BO34" s="325">
        <v>5286</v>
      </c>
      <c r="BP34" s="325">
        <v>5286</v>
      </c>
      <c r="BQ34" s="325">
        <v>5286</v>
      </c>
      <c r="BR34" s="325">
        <v>5286</v>
      </c>
      <c r="BS34" s="325">
        <v>5286</v>
      </c>
      <c r="BT34" s="325">
        <v>5286</v>
      </c>
      <c r="BU34" s="325">
        <v>5286</v>
      </c>
      <c r="BV34" s="325">
        <v>5286</v>
      </c>
      <c r="BW34" s="325">
        <v>5286</v>
      </c>
      <c r="BX34" s="325">
        <v>5286</v>
      </c>
      <c r="BY34" s="325">
        <v>5286</v>
      </c>
      <c r="BZ34" s="325">
        <v>5286</v>
      </c>
      <c r="CA34" s="325">
        <v>5286</v>
      </c>
      <c r="CB34" s="325">
        <v>5286</v>
      </c>
      <c r="CC34" s="325">
        <v>5286</v>
      </c>
      <c r="CD34" s="325">
        <v>5286</v>
      </c>
      <c r="CE34" s="325">
        <v>5286</v>
      </c>
      <c r="CF34" s="325">
        <v>5286</v>
      </c>
      <c r="CG34" s="325">
        <v>5286</v>
      </c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276"/>
    </row>
    <row r="35" spans="1:108" ht="15.75" thickBot="1">
      <c r="A35" s="72" t="s">
        <v>270</v>
      </c>
      <c r="B35" s="72" t="s">
        <v>257</v>
      </c>
      <c r="C35" s="72">
        <v>150</v>
      </c>
      <c r="D35" s="136">
        <f>IF('Input and Output'!$E$16="High",'Sensitivity Data'!E38,IF('Input and Output'!$E$16="Medium",'Sensitivity Data'!D38,IF('Input and Output'!$E$16="Low",'Sensitivity Data'!C38,"error")))</f>
        <v>60.21807244015541</v>
      </c>
      <c r="E35" s="136">
        <v>9.0327108660233115</v>
      </c>
      <c r="F35" s="136">
        <v>0.78019767899798664</v>
      </c>
      <c r="G35" s="136">
        <f>E35+F35</f>
        <v>9.8129085450212976</v>
      </c>
      <c r="H35" s="355" t="s">
        <v>247</v>
      </c>
      <c r="I35" s="356"/>
      <c r="J35" s="357">
        <v>1</v>
      </c>
      <c r="K35" s="357">
        <v>1</v>
      </c>
      <c r="L35" s="357">
        <v>1</v>
      </c>
      <c r="M35" s="357">
        <v>1</v>
      </c>
      <c r="N35" s="357">
        <v>1</v>
      </c>
      <c r="O35" s="357">
        <v>1</v>
      </c>
      <c r="P35" s="357">
        <v>1</v>
      </c>
      <c r="Q35" s="357">
        <v>1</v>
      </c>
      <c r="R35" s="357">
        <v>1</v>
      </c>
      <c r="S35" s="357">
        <v>1</v>
      </c>
      <c r="T35" s="357">
        <v>1</v>
      </c>
      <c r="U35" s="357">
        <v>1</v>
      </c>
      <c r="V35" s="357">
        <v>1</v>
      </c>
      <c r="W35" s="357">
        <v>1</v>
      </c>
      <c r="X35" s="357">
        <v>1</v>
      </c>
      <c r="Y35" s="357">
        <v>1</v>
      </c>
      <c r="Z35" s="357">
        <v>1</v>
      </c>
      <c r="AA35" s="357">
        <v>1</v>
      </c>
      <c r="AB35" s="357">
        <v>1</v>
      </c>
      <c r="AC35" s="357">
        <v>1</v>
      </c>
      <c r="AD35" s="357">
        <v>1</v>
      </c>
      <c r="AE35" s="357">
        <v>1</v>
      </c>
      <c r="AF35" s="357">
        <v>1</v>
      </c>
      <c r="AG35" s="357">
        <v>0.98170857407108203</v>
      </c>
      <c r="AH35" s="357">
        <v>0.98679420692436071</v>
      </c>
      <c r="AI35" s="357">
        <v>0.97989055478934017</v>
      </c>
      <c r="AJ35" s="357">
        <v>0.96441199330056604</v>
      </c>
      <c r="AK35" s="357">
        <v>0.96441199330056604</v>
      </c>
      <c r="AL35" s="357">
        <v>0.96441199330056604</v>
      </c>
      <c r="AM35" s="357">
        <v>0.96441199330056604</v>
      </c>
      <c r="AN35" s="357">
        <v>0.96441199330056604</v>
      </c>
      <c r="AO35" s="357">
        <v>0.96441199330056604</v>
      </c>
      <c r="AP35" s="357">
        <v>0.96441199330056604</v>
      </c>
      <c r="AQ35" s="357">
        <v>0.96441199330056604</v>
      </c>
      <c r="AR35" s="357">
        <v>0.96441199330056604</v>
      </c>
      <c r="AS35" s="357">
        <v>0.96441199330056604</v>
      </c>
      <c r="AT35" s="357">
        <v>0.96441199330056604</v>
      </c>
      <c r="AU35" s="357">
        <v>0.96441199330056604</v>
      </c>
      <c r="AV35" s="357">
        <v>0.96441199330056604</v>
      </c>
      <c r="AW35" s="357">
        <v>0.96441199330056604</v>
      </c>
      <c r="AX35" s="357">
        <v>0.96441199330056604</v>
      </c>
      <c r="AY35" s="357">
        <v>0.96441199330056604</v>
      </c>
      <c r="AZ35" s="357">
        <v>0.96441199330056604</v>
      </c>
      <c r="BA35" s="357">
        <v>0.96441199330056604</v>
      </c>
      <c r="BB35" s="357">
        <v>0.96441199330056604</v>
      </c>
      <c r="BC35" s="357">
        <v>0.96441199330056604</v>
      </c>
      <c r="BD35" s="357">
        <v>0.96441199330056604</v>
      </c>
      <c r="BE35" s="357">
        <v>0.96441199330056604</v>
      </c>
      <c r="BF35" s="357">
        <v>0.96441199330056604</v>
      </c>
      <c r="BG35" s="357">
        <v>0.96441199330056604</v>
      </c>
      <c r="BH35" s="357">
        <v>0.96441199330056604</v>
      </c>
      <c r="BI35" s="357">
        <v>0.96441199330056604</v>
      </c>
      <c r="BJ35" s="357">
        <v>0.96441199330056604</v>
      </c>
      <c r="BK35" s="357">
        <v>0.96441199330056604</v>
      </c>
      <c r="BL35" s="357">
        <v>0.96441199330056604</v>
      </c>
      <c r="BM35" s="357">
        <v>0.96441199330056604</v>
      </c>
      <c r="BN35" s="357">
        <v>0.96441199330056604</v>
      </c>
      <c r="BO35" s="357">
        <v>0.96441199330056604</v>
      </c>
      <c r="BP35" s="357">
        <v>0.96441199330056604</v>
      </c>
      <c r="BQ35" s="357">
        <v>0.96441199330056604</v>
      </c>
      <c r="BR35" s="357">
        <v>0.96441199330056604</v>
      </c>
      <c r="BS35" s="357">
        <v>0.96441199330056604</v>
      </c>
      <c r="BT35" s="357">
        <v>0.96441199330056604</v>
      </c>
      <c r="BU35" s="357">
        <v>0.96441199330056604</v>
      </c>
      <c r="BV35" s="357">
        <v>0.96441199330056604</v>
      </c>
      <c r="BW35" s="357">
        <v>0.96441199330056604</v>
      </c>
      <c r="BX35" s="357">
        <v>0.96441199330056604</v>
      </c>
      <c r="BY35" s="357">
        <v>0.96441199330056604</v>
      </c>
      <c r="BZ35" s="357">
        <v>0.96441199330056604</v>
      </c>
      <c r="CA35" s="357">
        <v>0.96441199330056604</v>
      </c>
      <c r="CB35" s="357">
        <v>0.96441199330056604</v>
      </c>
      <c r="CC35" s="357">
        <v>0.96441199330056604</v>
      </c>
      <c r="CD35" s="357">
        <v>0.96441199330056604</v>
      </c>
      <c r="CE35" s="357">
        <v>0.96441199330056604</v>
      </c>
      <c r="CF35" s="357">
        <v>0.96441199330056604</v>
      </c>
      <c r="CG35" s="357">
        <v>0.96441199330056604</v>
      </c>
      <c r="CH35" s="276"/>
      <c r="CI35" s="276"/>
      <c r="CJ35" s="276"/>
      <c r="CK35" s="276"/>
      <c r="CL35" s="276"/>
      <c r="CM35" s="276"/>
      <c r="CN35" s="358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</row>
    <row r="36" spans="1:108">
      <c r="A36" s="72" t="s">
        <v>117</v>
      </c>
      <c r="B36" s="72" t="s">
        <v>258</v>
      </c>
      <c r="C36" s="72">
        <v>156</v>
      </c>
      <c r="D36" s="136">
        <f>IF('Input and Output'!$E$16="High",'Sensitivity Data'!E39,IF('Input and Output'!$E$16="Medium",'Sensitivity Data'!D39,IF('Input and Output'!$E$16="Low",'Sensitivity Data'!C39,"error")))</f>
        <v>60.21807244015541</v>
      </c>
      <c r="E36" s="136">
        <v>9.3940193006642438</v>
      </c>
      <c r="F36" s="136">
        <v>1.1305579309730962</v>
      </c>
      <c r="G36" s="136">
        <f>E36+F36</f>
        <v>10.524577231637339</v>
      </c>
      <c r="H36" s="326"/>
      <c r="CH36" s="276"/>
      <c r="CI36" s="276"/>
      <c r="CJ36" s="276"/>
      <c r="CK36" s="276"/>
      <c r="CL36" s="276"/>
      <c r="CM36" s="276"/>
      <c r="CN36" s="49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</row>
    <row r="37" spans="1:108">
      <c r="A37" s="72"/>
      <c r="B37" s="72"/>
      <c r="C37" s="72"/>
      <c r="D37" s="72"/>
      <c r="E37" s="136"/>
      <c r="F37" s="136"/>
      <c r="G37" s="136"/>
      <c r="H37" s="51" t="s">
        <v>248</v>
      </c>
      <c r="J37" s="359"/>
      <c r="L37" s="359"/>
      <c r="M37" s="359"/>
      <c r="N37" s="359"/>
      <c r="CH37" s="360"/>
      <c r="CI37" s="360"/>
      <c r="CJ37" s="360"/>
      <c r="CK37" s="360"/>
      <c r="CL37" s="360"/>
      <c r="CM37" s="360"/>
      <c r="CN37" s="276"/>
    </row>
    <row r="38" spans="1:108">
      <c r="A38" s="336" t="s">
        <v>265</v>
      </c>
      <c r="B38" s="72"/>
      <c r="C38" s="72"/>
      <c r="D38" s="72"/>
      <c r="E38" s="136"/>
      <c r="F38" s="136"/>
      <c r="G38" s="136"/>
      <c r="H38" s="326" t="s">
        <v>249</v>
      </c>
      <c r="J38" s="325" t="s">
        <v>250</v>
      </c>
      <c r="K38" s="325" t="s">
        <v>250</v>
      </c>
      <c r="L38" s="325" t="s">
        <v>250</v>
      </c>
      <c r="M38" s="325" t="s">
        <v>250</v>
      </c>
      <c r="N38" s="325" t="s">
        <v>250</v>
      </c>
      <c r="O38" s="325" t="s">
        <v>250</v>
      </c>
      <c r="P38" s="325" t="s">
        <v>250</v>
      </c>
      <c r="Q38" s="325" t="s">
        <v>250</v>
      </c>
      <c r="R38" s="325" t="s">
        <v>250</v>
      </c>
      <c r="S38" s="325" t="s">
        <v>250</v>
      </c>
      <c r="T38" s="325" t="s">
        <v>250</v>
      </c>
      <c r="U38" s="325" t="s">
        <v>250</v>
      </c>
      <c r="V38" s="325" t="s">
        <v>250</v>
      </c>
      <c r="W38" s="325" t="s">
        <v>250</v>
      </c>
      <c r="X38" s="325" t="s">
        <v>250</v>
      </c>
      <c r="Y38" s="325" t="s">
        <v>250</v>
      </c>
      <c r="Z38" s="325" t="s">
        <v>250</v>
      </c>
      <c r="AA38" s="325" t="s">
        <v>250</v>
      </c>
      <c r="AB38" s="325" t="s">
        <v>250</v>
      </c>
      <c r="AC38" s="325" t="s">
        <v>264</v>
      </c>
      <c r="AD38" s="325" t="s">
        <v>264</v>
      </c>
      <c r="AE38" s="325" t="s">
        <v>264</v>
      </c>
      <c r="AF38" s="325" t="s">
        <v>264</v>
      </c>
      <c r="AG38" s="325" t="s">
        <v>264</v>
      </c>
      <c r="AH38" s="325" t="s">
        <v>264</v>
      </c>
      <c r="CH38" s="276"/>
      <c r="CI38" s="276"/>
      <c r="CJ38" s="276"/>
      <c r="CK38" s="276"/>
      <c r="CL38" s="276"/>
      <c r="CM38" s="276"/>
      <c r="CN38" s="276"/>
    </row>
    <row r="39" spans="1:108">
      <c r="A39" s="72" t="s">
        <v>276</v>
      </c>
      <c r="B39" s="72" t="s">
        <v>277</v>
      </c>
      <c r="C39" s="72">
        <v>138</v>
      </c>
      <c r="D39" s="136">
        <f>IF('Input and Output'!$E$16="High",'Sensitivity Data'!E43,IF('Input and Output'!$E$16="Medium",'Sensitivity Data'!D43,IF('Input and Output'!$E$16="Low",'Sensitivity Data'!C43,"error")))</f>
        <v>54.483017922045377</v>
      </c>
      <c r="E39" s="136">
        <f>C39*D39/1000</f>
        <v>7.5186564732422623</v>
      </c>
      <c r="F39" s="136">
        <v>0.87859788251318671</v>
      </c>
      <c r="G39" s="136">
        <f>E39+F39</f>
        <v>8.3972543557554484</v>
      </c>
      <c r="H39" s="326" t="s">
        <v>251</v>
      </c>
      <c r="I39" s="325" t="s">
        <v>6</v>
      </c>
      <c r="J39" s="349">
        <f>'Low LF - portfolio'!E44*J35</f>
        <v>31.080000000000002</v>
      </c>
      <c r="K39" s="349">
        <f>'Low LF - portfolio'!F44*K35</f>
        <v>51.06</v>
      </c>
      <c r="L39" s="349">
        <f>'Low LF - portfolio'!G44*L35</f>
        <v>78.81</v>
      </c>
      <c r="M39" s="349">
        <f>'Low LF - portfolio'!H44*M35</f>
        <v>124.32000000000001</v>
      </c>
      <c r="N39" s="349">
        <f>'Low LF - portfolio'!I44*N35</f>
        <v>168.72000000000003</v>
      </c>
      <c r="O39" s="349">
        <f>'Low LF - portfolio'!J44*O35</f>
        <v>207.57000000000002</v>
      </c>
      <c r="P39" s="349">
        <f>'Low LF - portfolio'!K44*P35</f>
        <v>245.31000000000003</v>
      </c>
      <c r="Q39" s="349">
        <f>'Low LF - portfolio'!L44*Q35</f>
        <v>305.27000000000004</v>
      </c>
      <c r="R39" s="349">
        <f>'Low LF - portfolio'!M44*R35</f>
        <v>361.91</v>
      </c>
      <c r="S39" s="349">
        <f>'Low LF - portfolio'!N44*S35</f>
        <v>479.67</v>
      </c>
      <c r="T39" s="349">
        <f>'Low LF - portfolio'!O44*T35</f>
        <v>562.99</v>
      </c>
      <c r="U39" s="349">
        <f>'Low LF - portfolio'!P44*U35</f>
        <v>524.95465815776163</v>
      </c>
      <c r="V39" s="349">
        <f>'Low LF - portfolio'!Q44*V35</f>
        <v>660.75</v>
      </c>
      <c r="W39" s="349">
        <f>'Low LF - portfolio'!R44*W35</f>
        <v>667.62146974231996</v>
      </c>
      <c r="X39" s="349">
        <f>'Low LF - portfolio'!S44*X35</f>
        <v>542.99368666227679</v>
      </c>
      <c r="Y39" s="349">
        <f>'Low LF - portfolio'!T44*Y35</f>
        <v>432.75837284972653</v>
      </c>
      <c r="Z39" s="349">
        <f>'Low LF - portfolio'!U44*Z35</f>
        <v>444.45115677454464</v>
      </c>
      <c r="AA39" s="349">
        <f>'Low LF - portfolio'!V44*AA35</f>
        <v>322.09688074705616</v>
      </c>
      <c r="AB39" s="349">
        <f>'Low LF - portfolio'!W47*AB35</f>
        <v>0</v>
      </c>
      <c r="AC39" s="349">
        <f>'Low LF - portfolio'!X47*AC35</f>
        <v>0</v>
      </c>
      <c r="AD39" s="349">
        <f>'Low LF - portfolio'!Y47*AD35</f>
        <v>-0.25</v>
      </c>
      <c r="AE39" s="349">
        <f>'Low LF - portfolio'!Z47*AE35</f>
        <v>0.49000000000000909</v>
      </c>
      <c r="AF39" s="349">
        <f>'Low LF - portfolio'!AA44*AF35</f>
        <v>33.180000000000064</v>
      </c>
      <c r="AG39" s="349">
        <f>'Low LF - portfolio'!AB44*AG35</f>
        <v>51.107748366140591</v>
      </c>
      <c r="AH39" s="349">
        <f>'Low LF - portfolio'!AC44*AH35</f>
        <v>67.8124978998421</v>
      </c>
      <c r="AI39" s="349">
        <f>'Low LF - portfolio'!AD44*AI35</f>
        <v>89.10144814699477</v>
      </c>
      <c r="AJ39" s="349">
        <f>'Low LF - portfolio'!AE44*AJ35</f>
        <v>105.89243686440221</v>
      </c>
      <c r="AK39" s="349">
        <f>'Low LF - portfolio'!AF44*AK35</f>
        <v>105.89243686440221</v>
      </c>
      <c r="AL39" s="349">
        <f>'Low LF - portfolio'!AG44*AL35</f>
        <v>105.89243686440221</v>
      </c>
      <c r="AM39" s="349">
        <f>'Low LF - portfolio'!AH44*AM35</f>
        <v>105.89243686440221</v>
      </c>
      <c r="AN39" s="349">
        <f>'Low LF - portfolio'!AI44*AN35</f>
        <v>105.89243686440221</v>
      </c>
      <c r="AO39" s="349">
        <f>'Low LF - portfolio'!AJ44*AO35</f>
        <v>105.89243686440221</v>
      </c>
      <c r="AP39" s="349">
        <f>'Low LF - portfolio'!AK44*AP35</f>
        <v>105.89243686440221</v>
      </c>
      <c r="AQ39" s="349">
        <f>'Low LF - portfolio'!AL44*AQ35</f>
        <v>105.89243686440221</v>
      </c>
      <c r="AR39" s="349">
        <f>'Low LF - portfolio'!AM44*AR35</f>
        <v>105.89243686440221</v>
      </c>
      <c r="AS39" s="349">
        <f>'Low LF - portfolio'!AN44*AS35</f>
        <v>105.89243686440221</v>
      </c>
      <c r="AT39" s="349">
        <f>'Low LF - portfolio'!AO44*AT35</f>
        <v>105.89243686440221</v>
      </c>
      <c r="AU39" s="349">
        <f>'Low LF - portfolio'!AP44*AU35</f>
        <v>105.89243686440221</v>
      </c>
      <c r="AV39" s="349">
        <f>'Low LF - portfolio'!AQ44*AV35</f>
        <v>105.89243686440221</v>
      </c>
      <c r="AW39" s="349">
        <f>'Low LF - portfolio'!AR44*AW35</f>
        <v>105.89243686440221</v>
      </c>
      <c r="AX39" s="349">
        <f>'Low LF - portfolio'!AS44*AX35</f>
        <v>105.89243686440221</v>
      </c>
      <c r="AY39" s="349">
        <f>'Low LF - portfolio'!AT44*AY35</f>
        <v>105.89243686440221</v>
      </c>
      <c r="AZ39" s="349">
        <f>'Low LF - portfolio'!AU44*AZ35</f>
        <v>105.89243686440221</v>
      </c>
      <c r="BA39" s="349">
        <f>AZ39</f>
        <v>105.89243686440221</v>
      </c>
      <c r="BB39" s="349">
        <f t="shared" ref="BB39:CG39" si="76">BA39</f>
        <v>105.89243686440221</v>
      </c>
      <c r="BC39" s="349">
        <f t="shared" si="76"/>
        <v>105.89243686440221</v>
      </c>
      <c r="BD39" s="349">
        <f t="shared" si="76"/>
        <v>105.89243686440221</v>
      </c>
      <c r="BE39" s="349">
        <f t="shared" si="76"/>
        <v>105.89243686440221</v>
      </c>
      <c r="BF39" s="349">
        <f t="shared" si="76"/>
        <v>105.89243686440221</v>
      </c>
      <c r="BG39" s="349">
        <f t="shared" si="76"/>
        <v>105.89243686440221</v>
      </c>
      <c r="BH39" s="349">
        <f t="shared" si="76"/>
        <v>105.89243686440221</v>
      </c>
      <c r="BI39" s="349">
        <f t="shared" si="76"/>
        <v>105.89243686440221</v>
      </c>
      <c r="BJ39" s="349">
        <f t="shared" si="76"/>
        <v>105.89243686440221</v>
      </c>
      <c r="BK39" s="349">
        <f t="shared" si="76"/>
        <v>105.89243686440221</v>
      </c>
      <c r="BL39" s="349">
        <f t="shared" si="76"/>
        <v>105.89243686440221</v>
      </c>
      <c r="BM39" s="349">
        <f t="shared" si="76"/>
        <v>105.89243686440221</v>
      </c>
      <c r="BN39" s="349">
        <f t="shared" si="76"/>
        <v>105.89243686440221</v>
      </c>
      <c r="BO39" s="349">
        <f t="shared" si="76"/>
        <v>105.89243686440221</v>
      </c>
      <c r="BP39" s="349">
        <f t="shared" si="76"/>
        <v>105.89243686440221</v>
      </c>
      <c r="BQ39" s="349">
        <f t="shared" si="76"/>
        <v>105.89243686440221</v>
      </c>
      <c r="BR39" s="349">
        <f t="shared" si="76"/>
        <v>105.89243686440221</v>
      </c>
      <c r="BS39" s="349">
        <f t="shared" si="76"/>
        <v>105.89243686440221</v>
      </c>
      <c r="BT39" s="349">
        <f t="shared" si="76"/>
        <v>105.89243686440221</v>
      </c>
      <c r="BU39" s="349">
        <f t="shared" si="76"/>
        <v>105.89243686440221</v>
      </c>
      <c r="BV39" s="349">
        <f t="shared" si="76"/>
        <v>105.89243686440221</v>
      </c>
      <c r="BW39" s="349">
        <f t="shared" si="76"/>
        <v>105.89243686440221</v>
      </c>
      <c r="BX39" s="349">
        <f t="shared" si="76"/>
        <v>105.89243686440221</v>
      </c>
      <c r="BY39" s="349">
        <f t="shared" si="76"/>
        <v>105.89243686440221</v>
      </c>
      <c r="BZ39" s="349">
        <f t="shared" si="76"/>
        <v>105.89243686440221</v>
      </c>
      <c r="CA39" s="349">
        <f t="shared" si="76"/>
        <v>105.89243686440221</v>
      </c>
      <c r="CB39" s="349">
        <f t="shared" si="76"/>
        <v>105.89243686440221</v>
      </c>
      <c r="CC39" s="349">
        <f t="shared" si="76"/>
        <v>105.89243686440221</v>
      </c>
      <c r="CD39" s="349">
        <f t="shared" si="76"/>
        <v>105.89243686440221</v>
      </c>
      <c r="CE39" s="349">
        <f t="shared" si="76"/>
        <v>105.89243686440221</v>
      </c>
      <c r="CF39" s="349">
        <f t="shared" si="76"/>
        <v>105.89243686440221</v>
      </c>
      <c r="CG39" s="349">
        <f t="shared" si="76"/>
        <v>105.89243686440221</v>
      </c>
      <c r="CH39" s="276"/>
      <c r="CI39" s="276"/>
      <c r="CJ39" s="276"/>
      <c r="CK39" s="276"/>
      <c r="CL39" s="276"/>
      <c r="CM39" s="276"/>
      <c r="CN39" s="276"/>
    </row>
    <row r="40" spans="1:108">
      <c r="A40" s="72" t="s">
        <v>270</v>
      </c>
      <c r="B40" s="72" t="s">
        <v>259</v>
      </c>
      <c r="C40" s="72">
        <v>150</v>
      </c>
      <c r="D40" s="136">
        <f>IF('Input and Output'!$E$16="High",'Sensitivity Data'!E44,IF('Input and Output'!$E$16="Medium",'Sensitivity Data'!D44,IF('Input and Output'!$E$16="Low",'Sensitivity Data'!C44,"error")))</f>
        <v>54.483017922045377</v>
      </c>
      <c r="E40" s="136">
        <f t="shared" ref="E40:E41" si="77">C40*D40/1000</f>
        <v>8.1724526883068069</v>
      </c>
      <c r="F40" s="136">
        <v>0.78019767899798664</v>
      </c>
      <c r="G40" s="136">
        <f>E40+F40</f>
        <v>8.952650367304793</v>
      </c>
      <c r="H40" s="288" t="s">
        <v>252</v>
      </c>
      <c r="I40" s="325">
        <v>50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361">
        <v>0</v>
      </c>
      <c r="AE40" s="361">
        <v>0</v>
      </c>
      <c r="AF40" s="361">
        <f>AF39*$I$40/1000</f>
        <v>1.6590000000000031</v>
      </c>
      <c r="AG40" s="361">
        <f t="shared" ref="AG40:AR40" si="78">AG39*$I$40/1000</f>
        <v>2.5553874183070295</v>
      </c>
      <c r="AH40" s="361">
        <f t="shared" si="78"/>
        <v>3.3906248949921052</v>
      </c>
      <c r="AI40" s="361">
        <f t="shared" si="78"/>
        <v>4.4550724073497383</v>
      </c>
      <c r="AJ40" s="361">
        <f t="shared" si="78"/>
        <v>5.29462184322011</v>
      </c>
      <c r="AK40" s="361">
        <f t="shared" si="78"/>
        <v>5.29462184322011</v>
      </c>
      <c r="AL40" s="361">
        <f t="shared" si="78"/>
        <v>5.29462184322011</v>
      </c>
      <c r="AM40" s="361">
        <f t="shared" si="78"/>
        <v>5.29462184322011</v>
      </c>
      <c r="AN40" s="361">
        <f t="shared" si="78"/>
        <v>5.29462184322011</v>
      </c>
      <c r="AO40" s="361">
        <f t="shared" si="78"/>
        <v>5.29462184322011</v>
      </c>
      <c r="AP40" s="361">
        <f t="shared" si="78"/>
        <v>5.29462184322011</v>
      </c>
      <c r="AQ40" s="361">
        <f t="shared" si="78"/>
        <v>5.29462184322011</v>
      </c>
      <c r="AR40" s="361">
        <f t="shared" si="78"/>
        <v>5.29462184322011</v>
      </c>
      <c r="AS40" s="361">
        <f t="shared" ref="AS40" si="79">AS39*$I$40/1000</f>
        <v>5.29462184322011</v>
      </c>
      <c r="AT40" s="361">
        <f t="shared" ref="AT40" si="80">AT39*$I$40/1000</f>
        <v>5.29462184322011</v>
      </c>
      <c r="AU40" s="361">
        <f t="shared" ref="AU40" si="81">AU39*$I$40/1000</f>
        <v>5.29462184322011</v>
      </c>
      <c r="AV40" s="361">
        <f t="shared" ref="AV40" si="82">AV39*$I$40/1000</f>
        <v>5.29462184322011</v>
      </c>
      <c r="AW40" s="361">
        <f t="shared" ref="AW40" si="83">AW39*$I$40/1000</f>
        <v>5.29462184322011</v>
      </c>
      <c r="AX40" s="361">
        <f t="shared" ref="AX40" si="84">AX39*$I$40/1000</f>
        <v>5.29462184322011</v>
      </c>
      <c r="AY40" s="361">
        <f t="shared" ref="AY40" si="85">AY39*$I$40/1000</f>
        <v>5.29462184322011</v>
      </c>
      <c r="AZ40" s="361">
        <f t="shared" ref="AZ40" si="86">AZ39*$I$40/1000</f>
        <v>5.29462184322011</v>
      </c>
      <c r="BA40" s="361">
        <f t="shared" ref="BA40" si="87">BA39*$I$40/1000</f>
        <v>5.29462184322011</v>
      </c>
      <c r="BB40" s="361">
        <f t="shared" ref="BB40" si="88">BB39*$I$40/1000</f>
        <v>5.29462184322011</v>
      </c>
      <c r="BC40" s="361">
        <f t="shared" ref="BC40:BD40" si="89">BC39*$I$40/1000</f>
        <v>5.29462184322011</v>
      </c>
      <c r="BD40" s="361">
        <f t="shared" si="89"/>
        <v>5.29462184322011</v>
      </c>
      <c r="BE40" s="361">
        <f t="shared" ref="BE40" si="90">BE39*$I$40/1000</f>
        <v>5.29462184322011</v>
      </c>
      <c r="BF40" s="361">
        <f t="shared" ref="BF40" si="91">BF39*$I$40/1000</f>
        <v>5.29462184322011</v>
      </c>
      <c r="BG40" s="361">
        <f t="shared" ref="BG40" si="92">BG39*$I$40/1000</f>
        <v>5.29462184322011</v>
      </c>
      <c r="BH40" s="361">
        <f t="shared" ref="BH40" si="93">BH39*$I$40/1000</f>
        <v>5.29462184322011</v>
      </c>
      <c r="BI40" s="361">
        <f t="shared" ref="BI40" si="94">BI39*$I$40/1000</f>
        <v>5.29462184322011</v>
      </c>
      <c r="BJ40" s="361">
        <f t="shared" ref="BJ40" si="95">BJ39*$I$40/1000</f>
        <v>5.29462184322011</v>
      </c>
      <c r="BK40" s="361">
        <f t="shared" ref="BK40" si="96">BK39*$I$40/1000</f>
        <v>5.29462184322011</v>
      </c>
      <c r="BL40" s="361">
        <f t="shared" ref="BL40" si="97">BL39*$I$40/1000</f>
        <v>5.29462184322011</v>
      </c>
      <c r="BM40" s="361">
        <f t="shared" ref="BM40" si="98">BM39*$I$40/1000</f>
        <v>5.29462184322011</v>
      </c>
      <c r="BN40" s="361">
        <f t="shared" ref="BN40" si="99">BN39*$I$40/1000</f>
        <v>5.29462184322011</v>
      </c>
      <c r="BO40" s="361">
        <f t="shared" ref="BO40:BP40" si="100">BO39*$I$40/1000</f>
        <v>5.29462184322011</v>
      </c>
      <c r="BP40" s="361">
        <f t="shared" si="100"/>
        <v>5.29462184322011</v>
      </c>
      <c r="BQ40" s="361">
        <f t="shared" ref="BQ40" si="101">BQ39*$I$40/1000</f>
        <v>5.29462184322011</v>
      </c>
      <c r="BR40" s="361">
        <f t="shared" ref="BR40" si="102">BR39*$I$40/1000</f>
        <v>5.29462184322011</v>
      </c>
      <c r="BS40" s="361">
        <f t="shared" ref="BS40" si="103">BS39*$I$40/1000</f>
        <v>5.29462184322011</v>
      </c>
      <c r="BT40" s="361">
        <f t="shared" ref="BT40" si="104">BT39*$I$40/1000</f>
        <v>5.29462184322011</v>
      </c>
      <c r="BU40" s="361">
        <f t="shared" ref="BU40" si="105">BU39*$I$40/1000</f>
        <v>5.29462184322011</v>
      </c>
      <c r="BV40" s="361">
        <f t="shared" ref="BV40" si="106">BV39*$I$40/1000</f>
        <v>5.29462184322011</v>
      </c>
      <c r="BW40" s="361">
        <f t="shared" ref="BW40" si="107">BW39*$I$40/1000</f>
        <v>5.29462184322011</v>
      </c>
      <c r="BX40" s="361">
        <f t="shared" ref="BX40" si="108">BX39*$I$40/1000</f>
        <v>5.29462184322011</v>
      </c>
      <c r="BY40" s="361">
        <f t="shared" ref="BY40" si="109">BY39*$I$40/1000</f>
        <v>5.29462184322011</v>
      </c>
      <c r="BZ40" s="361">
        <f t="shared" ref="BZ40" si="110">BZ39*$I$40/1000</f>
        <v>5.29462184322011</v>
      </c>
      <c r="CA40" s="361">
        <f t="shared" ref="CA40:CB40" si="111">CA39*$I$40/1000</f>
        <v>5.29462184322011</v>
      </c>
      <c r="CB40" s="361">
        <f t="shared" si="111"/>
        <v>5.29462184322011</v>
      </c>
      <c r="CC40" s="361">
        <f t="shared" ref="CC40" si="112">CC39*$I$40/1000</f>
        <v>5.29462184322011</v>
      </c>
      <c r="CD40" s="361">
        <f t="shared" ref="CD40" si="113">CD39*$I$40/1000</f>
        <v>5.29462184322011</v>
      </c>
      <c r="CE40" s="361">
        <f t="shared" ref="CE40" si="114">CE39*$I$40/1000</f>
        <v>5.29462184322011</v>
      </c>
      <c r="CF40" s="361">
        <f t="shared" ref="CF40" si="115">CF39*$I$40/1000</f>
        <v>5.29462184322011</v>
      </c>
      <c r="CG40" s="361">
        <f t="shared" ref="CG40" si="116">CG39*$I$40/1000</f>
        <v>5.29462184322011</v>
      </c>
      <c r="CH40" s="276"/>
      <c r="CI40" s="276"/>
      <c r="CJ40" s="276"/>
      <c r="CK40" s="276"/>
      <c r="CL40" s="276"/>
      <c r="CM40" s="276"/>
      <c r="CN40" s="276"/>
    </row>
    <row r="41" spans="1:108">
      <c r="A41" s="72" t="s">
        <v>117</v>
      </c>
      <c r="B41" s="72" t="s">
        <v>260</v>
      </c>
      <c r="C41" s="72">
        <v>156</v>
      </c>
      <c r="D41" s="136">
        <f>IF('Input and Output'!$E$16="High",'Sensitivity Data'!E45,IF('Input and Output'!$E$16="Medium",'Sensitivity Data'!D45,IF('Input and Output'!$E$16="Low",'Sensitivity Data'!C45,"error")))</f>
        <v>54.483017922045377</v>
      </c>
      <c r="E41" s="136">
        <f t="shared" si="77"/>
        <v>8.4993507958390779</v>
      </c>
      <c r="F41" s="136">
        <v>1.1305579309730962</v>
      </c>
      <c r="G41" s="136">
        <f>E41+F41</f>
        <v>9.6299087268121735</v>
      </c>
      <c r="H41" s="288"/>
      <c r="CH41" s="352"/>
      <c r="CI41" s="352"/>
      <c r="CJ41" s="352"/>
      <c r="CK41" s="352"/>
      <c r="CL41" s="352"/>
      <c r="CM41" s="352"/>
      <c r="CN41" s="352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349"/>
      <c r="DB41" s="349"/>
      <c r="DC41" s="349"/>
    </row>
    <row r="42" spans="1:108">
      <c r="D42" s="72"/>
      <c r="E42" s="136"/>
      <c r="F42" s="136"/>
      <c r="H42" s="326"/>
      <c r="CH42" s="362"/>
      <c r="CI42" s="362"/>
      <c r="CJ42" s="362"/>
      <c r="CK42" s="362"/>
      <c r="CL42" s="362"/>
      <c r="CM42" s="362"/>
      <c r="CN42" s="362"/>
      <c r="CO42" s="361"/>
      <c r="CP42" s="361"/>
      <c r="CQ42" s="361"/>
      <c r="CR42" s="361"/>
      <c r="CS42" s="361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</row>
    <row r="43" spans="1:108" ht="30">
      <c r="A43" s="336" t="s">
        <v>149</v>
      </c>
      <c r="B43" s="350" t="s">
        <v>121</v>
      </c>
      <c r="C43" s="350" t="s">
        <v>279</v>
      </c>
      <c r="D43" s="350" t="s">
        <v>280</v>
      </c>
      <c r="E43" s="350" t="s">
        <v>161</v>
      </c>
      <c r="F43" s="350" t="s">
        <v>263</v>
      </c>
      <c r="H43" s="326"/>
      <c r="CH43" s="276"/>
      <c r="CI43" s="276"/>
      <c r="CJ43" s="276"/>
      <c r="CK43" s="276"/>
      <c r="CL43" s="276"/>
      <c r="CM43" s="276"/>
      <c r="CN43" s="276"/>
    </row>
    <row r="44" spans="1:108">
      <c r="A44" s="72" t="s">
        <v>276</v>
      </c>
      <c r="B44" s="72" t="s">
        <v>266</v>
      </c>
      <c r="C44" s="72">
        <v>524</v>
      </c>
      <c r="D44" s="72">
        <v>524</v>
      </c>
      <c r="E44" s="135">
        <v>1</v>
      </c>
      <c r="F44" s="136">
        <v>1.31</v>
      </c>
      <c r="H44" s="326"/>
      <c r="CH44" s="276"/>
      <c r="CI44" s="276"/>
      <c r="CJ44" s="276"/>
      <c r="CK44" s="276"/>
      <c r="CL44" s="276"/>
      <c r="CM44" s="276"/>
      <c r="CN44" s="276"/>
    </row>
    <row r="45" spans="1:108">
      <c r="A45" s="72" t="s">
        <v>270</v>
      </c>
      <c r="B45" s="72" t="s">
        <v>257</v>
      </c>
      <c r="C45" s="72">
        <v>538</v>
      </c>
      <c r="D45" s="72">
        <v>1062</v>
      </c>
      <c r="E45" s="135">
        <v>1</v>
      </c>
      <c r="F45" s="136">
        <v>2.6549999999999998</v>
      </c>
      <c r="H45" s="326"/>
    </row>
    <row r="46" spans="1:108">
      <c r="A46" s="72" t="s">
        <v>117</v>
      </c>
      <c r="B46" s="72" t="s">
        <v>258</v>
      </c>
      <c r="C46" s="72">
        <v>594</v>
      </c>
      <c r="D46" s="72">
        <v>1656</v>
      </c>
      <c r="E46" s="135">
        <v>1</v>
      </c>
      <c r="F46" s="136">
        <v>4.1399999999999997</v>
      </c>
      <c r="H46" s="272"/>
      <c r="I46" s="276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</row>
    <row r="47" spans="1:108">
      <c r="H47" s="272"/>
      <c r="I47" s="276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</row>
    <row r="48" spans="1:108" ht="30.75" thickBot="1">
      <c r="A48" s="311" t="s">
        <v>164</v>
      </c>
      <c r="D48" s="350" t="s">
        <v>161</v>
      </c>
      <c r="E48" s="350" t="s">
        <v>281</v>
      </c>
      <c r="H48" s="272"/>
      <c r="I48" s="276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</row>
    <row r="49" spans="1:8" ht="15.75" thickBot="1">
      <c r="A49" s="134" t="s">
        <v>282</v>
      </c>
      <c r="B49" s="72"/>
      <c r="C49" s="363"/>
      <c r="D49" s="275" t="str">
        <f>'Input and Output'!E14</f>
        <v>Panel</v>
      </c>
      <c r="E49" s="136"/>
      <c r="H49" s="326"/>
    </row>
    <row r="50" spans="1:8">
      <c r="A50" s="134" t="s">
        <v>283</v>
      </c>
      <c r="B50" s="72"/>
      <c r="C50" s="363"/>
      <c r="D50" s="72"/>
      <c r="E50" s="244">
        <v>50</v>
      </c>
      <c r="H50" s="326"/>
    </row>
    <row r="51" spans="1:8">
      <c r="H51" s="326"/>
    </row>
    <row r="52" spans="1:8">
      <c r="H52" s="326"/>
    </row>
    <row r="53" spans="1:8">
      <c r="A53" s="337"/>
      <c r="B53" s="350"/>
      <c r="C53" s="311"/>
      <c r="D53" s="350"/>
      <c r="E53" s="350"/>
      <c r="H53" s="326"/>
    </row>
    <row r="54" spans="1:8">
      <c r="H54" s="326"/>
    </row>
    <row r="55" spans="1:8">
      <c r="A55" s="72"/>
      <c r="B55" s="72"/>
      <c r="C55" s="72"/>
      <c r="D55" s="135"/>
      <c r="E55" s="136"/>
      <c r="H55" s="326"/>
    </row>
    <row r="56" spans="1:8">
      <c r="H56" s="326"/>
    </row>
    <row r="57" spans="1:8">
      <c r="A57" s="72"/>
      <c r="B57" s="72"/>
      <c r="C57" s="72"/>
      <c r="D57" s="135"/>
      <c r="E57" s="136"/>
      <c r="H57" s="326"/>
    </row>
    <row r="58" spans="1:8">
      <c r="H58" s="326"/>
    </row>
    <row r="59" spans="1:8" ht="14.25" customHeight="1">
      <c r="H59" s="326"/>
    </row>
    <row r="60" spans="1:8">
      <c r="H60" s="276"/>
    </row>
    <row r="61" spans="1:8">
      <c r="H61" s="276"/>
    </row>
    <row r="62" spans="1:8">
      <c r="H62" s="276"/>
    </row>
    <row r="63" spans="1:8">
      <c r="A63" s="72"/>
      <c r="B63" s="72"/>
      <c r="C63" s="363"/>
      <c r="D63" s="72"/>
      <c r="E63" s="136"/>
      <c r="G63" s="276"/>
      <c r="H63" s="276"/>
    </row>
    <row r="64" spans="1:8">
      <c r="B64" s="72"/>
      <c r="C64" s="363"/>
      <c r="D64" s="72"/>
      <c r="E64" s="136"/>
      <c r="G64" s="276"/>
      <c r="H64" s="276"/>
    </row>
    <row r="65" spans="1:8">
      <c r="A65" s="72"/>
      <c r="B65" s="72"/>
      <c r="C65" s="363"/>
      <c r="D65" s="72"/>
      <c r="E65" s="136"/>
      <c r="G65" s="276"/>
      <c r="H65" s="276"/>
    </row>
    <row r="66" spans="1:8">
      <c r="B66" s="72"/>
      <c r="C66" s="363"/>
      <c r="D66" s="72"/>
      <c r="E66" s="136"/>
      <c r="G66" s="276"/>
      <c r="H66" s="364"/>
    </row>
    <row r="67" spans="1:8">
      <c r="A67" s="337"/>
      <c r="B67" s="72"/>
      <c r="C67" s="363"/>
      <c r="D67" s="72"/>
      <c r="E67" s="136"/>
      <c r="F67" s="134"/>
      <c r="G67" s="276"/>
      <c r="H67" s="136"/>
    </row>
    <row r="68" spans="1:8">
      <c r="B68" s="72"/>
      <c r="C68" s="363"/>
      <c r="D68" s="72"/>
      <c r="E68" s="136"/>
      <c r="G68" s="276"/>
      <c r="H68" s="136"/>
    </row>
    <row r="69" spans="1:8">
      <c r="A69" s="134"/>
      <c r="B69" s="72"/>
      <c r="C69" s="363"/>
      <c r="D69" s="72"/>
      <c r="E69" s="136"/>
      <c r="F69" s="363"/>
      <c r="G69" s="358"/>
      <c r="H69" s="136"/>
    </row>
    <row r="70" spans="1:8">
      <c r="E70" s="72"/>
      <c r="F70" s="363"/>
      <c r="G70" s="72"/>
      <c r="H70" s="136"/>
    </row>
    <row r="71" spans="1:8">
      <c r="E71" s="72"/>
      <c r="F71" s="363"/>
      <c r="G71" s="72"/>
      <c r="H71" s="136"/>
    </row>
    <row r="72" spans="1:8">
      <c r="E72" s="72"/>
      <c r="F72" s="363"/>
      <c r="G72" s="72"/>
      <c r="H72" s="136"/>
    </row>
    <row r="73" spans="1:8">
      <c r="E73" s="72"/>
      <c r="F73" s="363"/>
      <c r="G73" s="72"/>
      <c r="H73" s="136"/>
    </row>
    <row r="74" spans="1:8">
      <c r="E74" s="72"/>
      <c r="F74" s="363"/>
      <c r="G74" s="72"/>
      <c r="H74" s="136"/>
    </row>
    <row r="75" spans="1:8">
      <c r="E75" s="72"/>
      <c r="F75" s="363"/>
      <c r="G75" s="72"/>
      <c r="H75" s="136"/>
    </row>
    <row r="76" spans="1:8">
      <c r="E76" s="72"/>
      <c r="F76" s="363"/>
      <c r="G76" s="72"/>
      <c r="H76" s="136"/>
    </row>
    <row r="77" spans="1:8">
      <c r="E77" s="72"/>
      <c r="F77" s="363"/>
      <c r="G77" s="72"/>
      <c r="H77" s="136"/>
    </row>
    <row r="78" spans="1:8">
      <c r="E78" s="72"/>
      <c r="F78" s="363"/>
      <c r="G78" s="72"/>
      <c r="H78" s="136"/>
    </row>
    <row r="79" spans="1:8">
      <c r="E79" s="72"/>
      <c r="F79" s="363"/>
      <c r="G79" s="72"/>
    </row>
    <row r="80" spans="1:8">
      <c r="E80" s="72"/>
      <c r="F80" s="363"/>
      <c r="G80" s="72"/>
    </row>
    <row r="81" spans="1:7">
      <c r="E81" s="72"/>
      <c r="F81" s="363"/>
      <c r="G81" s="72"/>
    </row>
    <row r="84" spans="1:7">
      <c r="A84" s="72"/>
      <c r="B84" s="72"/>
      <c r="C84" s="72"/>
    </row>
    <row r="85" spans="1:7">
      <c r="A85" s="72"/>
      <c r="B85" s="72"/>
      <c r="C85" s="72"/>
    </row>
    <row r="86" spans="1:7">
      <c r="A86" s="72"/>
      <c r="B86" s="72"/>
      <c r="C86" s="72"/>
    </row>
    <row r="88" spans="1:7">
      <c r="A88" s="223"/>
      <c r="B88" s="223"/>
      <c r="C88" s="223"/>
    </row>
    <row r="89" spans="1:7">
      <c r="A89" s="72"/>
      <c r="B89" s="72"/>
      <c r="C89" s="7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298"/>
  <sheetViews>
    <sheetView zoomScale="75" zoomScaleNormal="75" workbookViewId="0">
      <pane xSplit="1" ySplit="24" topLeftCell="B273" activePane="bottomRight" state="frozen"/>
      <selection pane="topRight" activeCell="B1" sqref="B1"/>
      <selection pane="bottomLeft" activeCell="A22" sqref="A22"/>
      <selection pane="bottomRight"/>
    </sheetView>
  </sheetViews>
  <sheetFormatPr defaultColWidth="9.140625" defaultRowHeight="12.75"/>
  <cols>
    <col min="1" max="1" width="23.140625" style="84" customWidth="1"/>
    <col min="2" max="2" width="9.140625" style="84"/>
    <col min="3" max="3" width="11.5703125" style="84" bestFit="1" customWidth="1"/>
    <col min="4" max="7" width="10.5703125" style="84" customWidth="1"/>
    <col min="8" max="8" width="16" style="84" customWidth="1"/>
    <col min="9" max="85" width="10.5703125" style="84" customWidth="1"/>
    <col min="86" max="16384" width="9.140625" style="84"/>
  </cols>
  <sheetData>
    <row r="1" spans="1:40" ht="18.75">
      <c r="A1" s="82" t="s">
        <v>317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15.75" thickBot="1">
      <c r="B2" s="83"/>
      <c r="C2" s="83"/>
      <c r="D2" s="83"/>
      <c r="E2" s="85"/>
      <c r="F2" s="85"/>
      <c r="G2" s="85"/>
      <c r="H2" s="85"/>
      <c r="I2" s="85"/>
      <c r="J2" s="85"/>
      <c r="K2" s="85"/>
      <c r="L2" s="83"/>
      <c r="M2" s="83"/>
      <c r="N2" s="83"/>
      <c r="O2" s="83"/>
      <c r="P2" s="83"/>
      <c r="Q2" s="86"/>
      <c r="R2" s="83"/>
      <c r="S2" s="87"/>
      <c r="T2" s="83"/>
      <c r="U2" s="83"/>
      <c r="V2" s="83"/>
      <c r="W2" s="86"/>
      <c r="X2" s="83"/>
      <c r="Y2" s="83"/>
      <c r="Z2" s="83"/>
      <c r="AA2" s="86"/>
      <c r="AB2" s="83"/>
      <c r="AC2" s="83"/>
      <c r="AE2" s="86"/>
      <c r="AF2" s="83"/>
      <c r="AG2" s="83"/>
      <c r="AH2" s="83"/>
      <c r="AI2" s="83"/>
      <c r="AJ2" s="83"/>
      <c r="AK2" s="86"/>
      <c r="AL2" s="83"/>
      <c r="AM2" s="83"/>
      <c r="AN2" s="83"/>
    </row>
    <row r="3" spans="1:40" ht="15">
      <c r="A3" s="88" t="s">
        <v>0</v>
      </c>
      <c r="B3" s="88"/>
      <c r="C3" s="88"/>
      <c r="D3" s="89"/>
      <c r="E3" s="85"/>
      <c r="F3" s="85"/>
      <c r="G3" s="194" t="s">
        <v>273</v>
      </c>
      <c r="H3" s="195"/>
      <c r="I3" s="195"/>
      <c r="J3" s="196"/>
      <c r="K3" s="85"/>
      <c r="L3" s="89"/>
      <c r="M3" s="89"/>
      <c r="N3" s="89"/>
      <c r="O3" s="89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E3" s="83"/>
      <c r="AF3" s="83"/>
      <c r="AG3" s="83"/>
      <c r="AH3" s="89"/>
      <c r="AI3" s="83"/>
      <c r="AJ3" s="83"/>
      <c r="AK3" s="83"/>
      <c r="AL3" s="83"/>
      <c r="AM3" s="83"/>
      <c r="AN3" s="83"/>
    </row>
    <row r="4" spans="1:40" ht="15">
      <c r="B4" s="83" t="s">
        <v>1</v>
      </c>
      <c r="C4" s="83" t="s">
        <v>2</v>
      </c>
      <c r="D4" s="92"/>
      <c r="E4" s="85"/>
      <c r="F4" s="85"/>
      <c r="G4" s="197" t="s">
        <v>363</v>
      </c>
      <c r="H4" s="125"/>
      <c r="I4" s="126">
        <f>SUMPRODUCT($J$290:$CG$290,$J$20:$CG$20)</f>
        <v>1395.4489630939188</v>
      </c>
      <c r="J4" s="198" t="s">
        <v>286</v>
      </c>
      <c r="O4" s="92"/>
      <c r="P4" s="83"/>
      <c r="Q4" s="83"/>
      <c r="R4" s="93"/>
      <c r="S4" s="83"/>
      <c r="T4" s="83"/>
      <c r="U4" s="93"/>
      <c r="V4" s="83"/>
      <c r="Z4" s="83"/>
      <c r="AE4" s="83"/>
      <c r="AF4" s="94"/>
      <c r="AG4" s="95"/>
      <c r="AH4" s="93"/>
      <c r="AI4" s="83"/>
      <c r="AJ4" s="83"/>
      <c r="AK4" s="83"/>
      <c r="AL4" s="96"/>
      <c r="AM4" s="97"/>
      <c r="AN4" s="83"/>
    </row>
    <row r="5" spans="1:40" ht="15">
      <c r="A5" s="84" t="s">
        <v>3</v>
      </c>
      <c r="B5" s="92">
        <f>'Input and Output'!E4</f>
        <v>0.06</v>
      </c>
      <c r="C5" s="98">
        <f>(1+B5)/(1+B6)-1</f>
        <v>3.9215686274509887E-2</v>
      </c>
      <c r="D5" s="92"/>
      <c r="E5" s="85"/>
      <c r="F5" s="85"/>
      <c r="G5" s="199" t="s">
        <v>285</v>
      </c>
      <c r="H5" s="125"/>
      <c r="I5" s="126">
        <f>SUMPRODUCT($J$288:$CG$288,$J$20:$CG$20)</f>
        <v>2211.8076466997127</v>
      </c>
      <c r="J5" s="200" t="s">
        <v>286</v>
      </c>
      <c r="K5" s="85"/>
      <c r="L5" s="92"/>
      <c r="M5" s="92"/>
      <c r="N5" s="92"/>
      <c r="O5" s="92"/>
      <c r="P5" s="83"/>
      <c r="Q5" s="83"/>
      <c r="R5" s="93"/>
      <c r="S5" s="83"/>
      <c r="T5" s="83"/>
      <c r="U5" s="93"/>
      <c r="V5" s="83"/>
      <c r="Z5" s="83"/>
      <c r="AE5" s="83"/>
      <c r="AF5" s="94"/>
      <c r="AG5" s="95"/>
      <c r="AH5" s="93"/>
      <c r="AI5" s="83"/>
      <c r="AJ5" s="83"/>
      <c r="AK5" s="83"/>
      <c r="AL5" s="83"/>
      <c r="AM5" s="83"/>
      <c r="AN5" s="83"/>
    </row>
    <row r="6" spans="1:40" ht="15">
      <c r="A6" s="84" t="s">
        <v>5</v>
      </c>
      <c r="B6" s="101">
        <f>'Input and Output'!E6</f>
        <v>0.02</v>
      </c>
      <c r="C6" s="83"/>
      <c r="D6" s="83"/>
      <c r="E6" s="85"/>
      <c r="F6" s="85"/>
      <c r="G6" s="296" t="s">
        <v>385</v>
      </c>
      <c r="H6" s="295"/>
      <c r="I6" s="126">
        <f>SUMPRODUCT($J$293:$CG$293,$J$21:$CG$21)</f>
        <v>83017.439184201299</v>
      </c>
      <c r="J6" s="200"/>
      <c r="K6" s="85"/>
      <c r="L6" s="83"/>
      <c r="M6" s="83"/>
      <c r="N6" s="83"/>
      <c r="O6" s="83"/>
      <c r="P6" s="83"/>
      <c r="Q6" s="83"/>
      <c r="R6" s="93"/>
      <c r="S6" s="83"/>
      <c r="T6" s="83"/>
      <c r="U6" s="93"/>
      <c r="V6" s="83"/>
      <c r="W6" s="83"/>
      <c r="X6" s="83"/>
      <c r="Y6" s="83"/>
      <c r="Z6" s="83"/>
      <c r="AE6" s="83"/>
      <c r="AF6" s="93"/>
      <c r="AG6" s="95"/>
      <c r="AH6" s="87"/>
      <c r="AI6" s="83"/>
      <c r="AJ6" s="83"/>
      <c r="AK6" s="83"/>
      <c r="AL6" s="83"/>
      <c r="AM6" s="83"/>
      <c r="AN6" s="83"/>
    </row>
    <row r="7" spans="1:40" ht="15.75" thickBot="1">
      <c r="A7" s="83" t="s">
        <v>169</v>
      </c>
      <c r="B7" s="83">
        <f>'Low LF - portfolio costs'!I12</f>
        <v>25</v>
      </c>
      <c r="C7" s="83" t="s">
        <v>7</v>
      </c>
      <c r="D7" s="83"/>
      <c r="E7" s="85"/>
      <c r="F7" s="85"/>
      <c r="G7" s="201" t="s">
        <v>382</v>
      </c>
      <c r="H7" s="297"/>
      <c r="I7" s="298">
        <f>SUMPRODUCT($J$291:$CG$291,$J$20:$CG$20)</f>
        <v>-787.54335046856011</v>
      </c>
      <c r="J7" s="299" t="s">
        <v>286</v>
      </c>
      <c r="K7" s="85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E7" s="83"/>
      <c r="AF7" s="93"/>
      <c r="AG7" s="103"/>
      <c r="AH7" s="104"/>
      <c r="AI7" s="83"/>
      <c r="AJ7" s="83"/>
      <c r="AK7" s="83"/>
      <c r="AL7" s="83"/>
      <c r="AM7" s="98"/>
      <c r="AN7" s="83"/>
    </row>
    <row r="8" spans="1:40" ht="15">
      <c r="A8" s="83" t="s">
        <v>318</v>
      </c>
      <c r="B8" s="83">
        <f>'Low LF - portfolio costs'!I9</f>
        <v>15</v>
      </c>
      <c r="C8" s="83" t="s">
        <v>7</v>
      </c>
      <c r="D8" s="83"/>
      <c r="E8" s="85"/>
      <c r="F8" s="115"/>
      <c r="G8" s="83"/>
      <c r="H8" s="83"/>
      <c r="I8" s="83"/>
      <c r="J8" s="83"/>
      <c r="K8" s="85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E8" s="83"/>
      <c r="AF8" s="93"/>
      <c r="AG8" s="103"/>
      <c r="AH8" s="104"/>
      <c r="AI8" s="83"/>
      <c r="AJ8" s="83"/>
      <c r="AK8" s="83"/>
      <c r="AL8" s="83"/>
      <c r="AM8" s="98"/>
      <c r="AN8" s="83"/>
    </row>
    <row r="9" spans="1:40" ht="15">
      <c r="A9" s="83"/>
      <c r="B9" s="83"/>
      <c r="C9" s="83"/>
      <c r="D9" s="83"/>
      <c r="E9" s="85"/>
      <c r="F9" s="115"/>
      <c r="G9" s="4"/>
      <c r="H9" s="115"/>
      <c r="I9" s="293"/>
      <c r="J9" s="115"/>
      <c r="K9" s="85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E9" s="83"/>
      <c r="AF9" s="93"/>
      <c r="AG9" s="103"/>
      <c r="AH9" s="104"/>
      <c r="AI9" s="83"/>
      <c r="AJ9" s="83"/>
      <c r="AK9" s="83"/>
      <c r="AL9" s="83"/>
      <c r="AM9" s="98"/>
      <c r="AN9" s="83"/>
    </row>
    <row r="10" spans="1:40" ht="15">
      <c r="B10" s="105" t="s">
        <v>8</v>
      </c>
      <c r="C10" s="89" t="s">
        <v>9</v>
      </c>
      <c r="D10" s="83"/>
      <c r="E10" s="85"/>
      <c r="F10" s="115"/>
      <c r="K10" s="85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E10" s="83"/>
      <c r="AF10" s="83"/>
      <c r="AG10" s="83"/>
      <c r="AH10" s="83"/>
      <c r="AI10" s="83"/>
      <c r="AJ10" s="83"/>
      <c r="AK10" s="83"/>
      <c r="AL10" s="96"/>
      <c r="AM10" s="98"/>
      <c r="AN10" s="83"/>
    </row>
    <row r="11" spans="1:40" ht="15">
      <c r="A11" s="84" t="s">
        <v>10</v>
      </c>
      <c r="B11" s="106">
        <f>'Input and Output'!E8</f>
        <v>3.4299999999999997E-2</v>
      </c>
      <c r="C11" s="92">
        <f>'Input and Output'!E7</f>
        <v>1</v>
      </c>
      <c r="D11" s="83"/>
      <c r="E11" s="83"/>
      <c r="F11" s="83"/>
      <c r="G11" s="9"/>
      <c r="H11" s="83"/>
      <c r="I11" s="294"/>
      <c r="J11" s="83"/>
      <c r="K11" s="83"/>
      <c r="M11" s="83"/>
      <c r="N11" s="83"/>
      <c r="O11" s="83"/>
      <c r="P11" s="83"/>
      <c r="Q11" s="9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E11" s="83"/>
      <c r="AF11" s="83"/>
      <c r="AG11" s="83"/>
      <c r="AH11" s="96"/>
      <c r="AI11" s="98"/>
      <c r="AJ11" s="83"/>
      <c r="AK11" s="83"/>
      <c r="AL11" s="83"/>
      <c r="AM11" s="83"/>
      <c r="AN11" s="83"/>
    </row>
    <row r="12" spans="1:40">
      <c r="A12" s="84" t="s">
        <v>11</v>
      </c>
      <c r="B12" s="107">
        <f>'Input and Output'!E11</f>
        <v>8.7499999999999994E-2</v>
      </c>
      <c r="C12" s="108">
        <f>1-C11</f>
        <v>0</v>
      </c>
      <c r="F12" s="83"/>
      <c r="G12" s="83"/>
      <c r="H12" s="83"/>
      <c r="I12" s="83"/>
      <c r="J12" s="83"/>
      <c r="K12" s="83"/>
    </row>
    <row r="13" spans="1:40">
      <c r="B13" s="107"/>
      <c r="C13" s="108"/>
      <c r="F13" s="83"/>
      <c r="G13" s="9"/>
      <c r="H13" s="83"/>
      <c r="I13" s="112"/>
      <c r="J13" s="83"/>
      <c r="K13" s="83"/>
    </row>
    <row r="14" spans="1:40" ht="15">
      <c r="A14" s="138" t="s">
        <v>343</v>
      </c>
      <c r="B14" s="41">
        <f>'Input and Output'!E12</f>
        <v>1800</v>
      </c>
      <c r="C14" s="23" t="s">
        <v>286</v>
      </c>
      <c r="F14" s="83"/>
      <c r="G14" s="9"/>
      <c r="H14" s="83"/>
      <c r="I14" s="114"/>
      <c r="J14" s="83"/>
      <c r="K14" s="83"/>
    </row>
    <row r="15" spans="1:40" ht="15">
      <c r="A15" s="138" t="s">
        <v>344</v>
      </c>
      <c r="B15" s="3">
        <f>'Input and Output'!E13</f>
        <v>30</v>
      </c>
      <c r="C15" s="52" t="s">
        <v>345</v>
      </c>
      <c r="F15" s="83"/>
      <c r="G15" s="9"/>
      <c r="H15" s="83"/>
      <c r="I15" s="294"/>
      <c r="J15" s="83"/>
      <c r="K15" s="83"/>
    </row>
    <row r="16" spans="1:40">
      <c r="B16" s="107"/>
      <c r="C16" s="108"/>
      <c r="J16" s="83"/>
      <c r="K16" s="83"/>
    </row>
    <row r="17" spans="1:115">
      <c r="A17" s="109"/>
      <c r="C17" s="110"/>
    </row>
    <row r="18" spans="1:115">
      <c r="A18" s="84" t="s">
        <v>89</v>
      </c>
      <c r="I18" s="84" t="s">
        <v>12</v>
      </c>
      <c r="J18" s="84" t="s">
        <v>13</v>
      </c>
      <c r="K18" s="84" t="s">
        <v>14</v>
      </c>
      <c r="L18" s="84" t="s">
        <v>15</v>
      </c>
      <c r="M18" s="84" t="s">
        <v>16</v>
      </c>
      <c r="N18" s="84" t="s">
        <v>17</v>
      </c>
      <c r="O18" s="84" t="s">
        <v>18</v>
      </c>
      <c r="P18" s="84" t="s">
        <v>19</v>
      </c>
      <c r="Q18" s="84" t="s">
        <v>20</v>
      </c>
      <c r="R18" s="84" t="s">
        <v>21</v>
      </c>
      <c r="S18" s="84" t="s">
        <v>22</v>
      </c>
      <c r="T18" s="84" t="s">
        <v>23</v>
      </c>
      <c r="U18" s="84" t="s">
        <v>24</v>
      </c>
      <c r="V18" s="84" t="s">
        <v>25</v>
      </c>
      <c r="W18" s="84" t="s">
        <v>26</v>
      </c>
      <c r="X18" s="84" t="s">
        <v>27</v>
      </c>
      <c r="Y18" s="84" t="s">
        <v>28</v>
      </c>
      <c r="Z18" s="84" t="s">
        <v>29</v>
      </c>
      <c r="AA18" s="84" t="s">
        <v>30</v>
      </c>
      <c r="AB18" s="84" t="s">
        <v>31</v>
      </c>
      <c r="AC18" s="84" t="s">
        <v>32</v>
      </c>
      <c r="AD18" s="84" t="s">
        <v>33</v>
      </c>
      <c r="AE18" s="84" t="s">
        <v>34</v>
      </c>
      <c r="AF18" s="84" t="s">
        <v>35</v>
      </c>
      <c r="AG18" s="84" t="s">
        <v>36</v>
      </c>
      <c r="AH18" s="84" t="s">
        <v>37</v>
      </c>
      <c r="AI18" s="84" t="s">
        <v>38</v>
      </c>
      <c r="AJ18" s="84" t="s">
        <v>39</v>
      </c>
      <c r="AK18" s="84" t="s">
        <v>40</v>
      </c>
      <c r="AL18" s="84" t="s">
        <v>41</v>
      </c>
      <c r="AM18" s="84" t="s">
        <v>42</v>
      </c>
      <c r="AN18" s="84" t="s">
        <v>43</v>
      </c>
      <c r="AO18" s="84" t="s">
        <v>44</v>
      </c>
      <c r="AP18" s="84" t="s">
        <v>45</v>
      </c>
      <c r="AQ18" s="84" t="s">
        <v>46</v>
      </c>
      <c r="AR18" s="84" t="s">
        <v>47</v>
      </c>
      <c r="AS18" s="84" t="s">
        <v>48</v>
      </c>
      <c r="AT18" s="84" t="s">
        <v>49</v>
      </c>
      <c r="AU18" s="84" t="s">
        <v>50</v>
      </c>
      <c r="AV18" s="84" t="s">
        <v>51</v>
      </c>
      <c r="AW18" s="84" t="s">
        <v>52</v>
      </c>
      <c r="AX18" s="84" t="s">
        <v>53</v>
      </c>
      <c r="AY18" s="84" t="s">
        <v>54</v>
      </c>
      <c r="AZ18" s="84" t="s">
        <v>55</v>
      </c>
      <c r="BA18" s="84" t="s">
        <v>56</v>
      </c>
      <c r="BB18" s="84" t="s">
        <v>57</v>
      </c>
      <c r="BC18" s="84" t="s">
        <v>58</v>
      </c>
      <c r="BD18" s="84" t="s">
        <v>59</v>
      </c>
      <c r="BE18" s="84" t="s">
        <v>60</v>
      </c>
      <c r="BF18" s="84" t="s">
        <v>61</v>
      </c>
      <c r="BG18" s="84" t="s">
        <v>62</v>
      </c>
      <c r="BH18" s="84" t="s">
        <v>63</v>
      </c>
      <c r="BI18" s="84" t="s">
        <v>64</v>
      </c>
      <c r="BJ18" s="84" t="s">
        <v>65</v>
      </c>
      <c r="BK18" s="84" t="s">
        <v>66</v>
      </c>
      <c r="BL18" s="84" t="s">
        <v>67</v>
      </c>
      <c r="BM18" s="84" t="s">
        <v>68</v>
      </c>
      <c r="BN18" s="84" t="s">
        <v>69</v>
      </c>
      <c r="BO18" s="84" t="s">
        <v>70</v>
      </c>
      <c r="BP18" s="84" t="s">
        <v>71</v>
      </c>
      <c r="BQ18" s="84" t="s">
        <v>72</v>
      </c>
      <c r="BR18" s="84" t="s">
        <v>73</v>
      </c>
      <c r="BS18" s="84" t="s">
        <v>74</v>
      </c>
      <c r="BT18" s="84" t="s">
        <v>75</v>
      </c>
      <c r="BU18" s="84" t="s">
        <v>76</v>
      </c>
      <c r="BV18" s="84" t="s">
        <v>77</v>
      </c>
      <c r="BW18" s="84" t="s">
        <v>78</v>
      </c>
      <c r="BX18" s="84" t="s">
        <v>79</v>
      </c>
      <c r="BY18" s="84" t="s">
        <v>80</v>
      </c>
      <c r="BZ18" s="84" t="s">
        <v>81</v>
      </c>
      <c r="CA18" s="84" t="s">
        <v>82</v>
      </c>
      <c r="CB18" s="84" t="s">
        <v>83</v>
      </c>
      <c r="CC18" s="84" t="s">
        <v>84</v>
      </c>
      <c r="CD18" s="84" t="s">
        <v>85</v>
      </c>
      <c r="CE18" s="84" t="s">
        <v>86</v>
      </c>
      <c r="CF18" s="84" t="s">
        <v>87</v>
      </c>
      <c r="CG18" s="84" t="s">
        <v>88</v>
      </c>
    </row>
    <row r="19" spans="1:115">
      <c r="A19" s="84" t="s">
        <v>284</v>
      </c>
      <c r="I19" s="84">
        <v>0</v>
      </c>
      <c r="J19" s="84">
        <f t="shared" ref="J19:BP19" si="0">+I19+1</f>
        <v>1</v>
      </c>
      <c r="K19" s="84">
        <f t="shared" si="0"/>
        <v>2</v>
      </c>
      <c r="L19" s="84">
        <f t="shared" si="0"/>
        <v>3</v>
      </c>
      <c r="M19" s="84">
        <f t="shared" si="0"/>
        <v>4</v>
      </c>
      <c r="N19" s="84">
        <f t="shared" si="0"/>
        <v>5</v>
      </c>
      <c r="O19" s="84">
        <f t="shared" si="0"/>
        <v>6</v>
      </c>
      <c r="P19" s="84">
        <f t="shared" si="0"/>
        <v>7</v>
      </c>
      <c r="Q19" s="84">
        <f t="shared" si="0"/>
        <v>8</v>
      </c>
      <c r="R19" s="84">
        <f t="shared" si="0"/>
        <v>9</v>
      </c>
      <c r="S19" s="84">
        <f t="shared" si="0"/>
        <v>10</v>
      </c>
      <c r="T19" s="84">
        <f t="shared" si="0"/>
        <v>11</v>
      </c>
      <c r="U19" s="84">
        <f t="shared" si="0"/>
        <v>12</v>
      </c>
      <c r="V19" s="84">
        <f t="shared" si="0"/>
        <v>13</v>
      </c>
      <c r="W19" s="84">
        <f t="shared" si="0"/>
        <v>14</v>
      </c>
      <c r="X19" s="84">
        <f t="shared" si="0"/>
        <v>15</v>
      </c>
      <c r="Y19" s="84">
        <f t="shared" si="0"/>
        <v>16</v>
      </c>
      <c r="Z19" s="84">
        <f t="shared" si="0"/>
        <v>17</v>
      </c>
      <c r="AA19" s="84">
        <f t="shared" si="0"/>
        <v>18</v>
      </c>
      <c r="AB19" s="84">
        <f t="shared" si="0"/>
        <v>19</v>
      </c>
      <c r="AC19" s="84">
        <f t="shared" si="0"/>
        <v>20</v>
      </c>
      <c r="AD19" s="84">
        <f t="shared" si="0"/>
        <v>21</v>
      </c>
      <c r="AE19" s="84">
        <f t="shared" si="0"/>
        <v>22</v>
      </c>
      <c r="AF19" s="84">
        <f t="shared" si="0"/>
        <v>23</v>
      </c>
      <c r="AG19" s="84">
        <f t="shared" si="0"/>
        <v>24</v>
      </c>
      <c r="AH19" s="84">
        <f t="shared" si="0"/>
        <v>25</v>
      </c>
      <c r="AI19" s="84">
        <f t="shared" si="0"/>
        <v>26</v>
      </c>
      <c r="AJ19" s="84">
        <f t="shared" si="0"/>
        <v>27</v>
      </c>
      <c r="AK19" s="84">
        <f t="shared" si="0"/>
        <v>28</v>
      </c>
      <c r="AL19" s="84">
        <f t="shared" si="0"/>
        <v>29</v>
      </c>
      <c r="AM19" s="84">
        <f t="shared" si="0"/>
        <v>30</v>
      </c>
      <c r="AN19" s="84">
        <f t="shared" si="0"/>
        <v>31</v>
      </c>
      <c r="AO19" s="84">
        <f t="shared" si="0"/>
        <v>32</v>
      </c>
      <c r="AP19" s="84">
        <f t="shared" si="0"/>
        <v>33</v>
      </c>
      <c r="AQ19" s="84">
        <f t="shared" si="0"/>
        <v>34</v>
      </c>
      <c r="AR19" s="84">
        <f t="shared" si="0"/>
        <v>35</v>
      </c>
      <c r="AS19" s="84">
        <f t="shared" si="0"/>
        <v>36</v>
      </c>
      <c r="AT19" s="84">
        <f t="shared" si="0"/>
        <v>37</v>
      </c>
      <c r="AU19" s="84">
        <f t="shared" si="0"/>
        <v>38</v>
      </c>
      <c r="AV19" s="84">
        <f t="shared" si="0"/>
        <v>39</v>
      </c>
      <c r="AW19" s="84">
        <f t="shared" si="0"/>
        <v>40</v>
      </c>
      <c r="AX19" s="84">
        <f t="shared" si="0"/>
        <v>41</v>
      </c>
      <c r="AY19" s="84">
        <f t="shared" si="0"/>
        <v>42</v>
      </c>
      <c r="AZ19" s="84">
        <f t="shared" si="0"/>
        <v>43</v>
      </c>
      <c r="BA19" s="84">
        <f t="shared" si="0"/>
        <v>44</v>
      </c>
      <c r="BB19" s="84">
        <f t="shared" si="0"/>
        <v>45</v>
      </c>
      <c r="BC19" s="84">
        <f t="shared" si="0"/>
        <v>46</v>
      </c>
      <c r="BD19" s="84">
        <f t="shared" si="0"/>
        <v>47</v>
      </c>
      <c r="BE19" s="84">
        <f t="shared" si="0"/>
        <v>48</v>
      </c>
      <c r="BF19" s="84">
        <f t="shared" si="0"/>
        <v>49</v>
      </c>
      <c r="BG19" s="84">
        <f t="shared" si="0"/>
        <v>50</v>
      </c>
      <c r="BH19" s="84">
        <f t="shared" si="0"/>
        <v>51</v>
      </c>
      <c r="BI19" s="84">
        <f t="shared" si="0"/>
        <v>52</v>
      </c>
      <c r="BJ19" s="84">
        <f t="shared" si="0"/>
        <v>53</v>
      </c>
      <c r="BK19" s="84">
        <f t="shared" si="0"/>
        <v>54</v>
      </c>
      <c r="BL19" s="84">
        <f t="shared" si="0"/>
        <v>55</v>
      </c>
      <c r="BM19" s="84">
        <f t="shared" si="0"/>
        <v>56</v>
      </c>
      <c r="BN19" s="84">
        <f t="shared" si="0"/>
        <v>57</v>
      </c>
      <c r="BO19" s="84">
        <f t="shared" si="0"/>
        <v>58</v>
      </c>
      <c r="BP19" s="84">
        <f t="shared" si="0"/>
        <v>59</v>
      </c>
      <c r="BQ19" s="84">
        <f t="shared" ref="BQ19:CC19" si="1">+BP19+1</f>
        <v>60</v>
      </c>
      <c r="BR19" s="84">
        <f t="shared" si="1"/>
        <v>61</v>
      </c>
      <c r="BS19" s="84">
        <f t="shared" si="1"/>
        <v>62</v>
      </c>
      <c r="BT19" s="84">
        <f t="shared" si="1"/>
        <v>63</v>
      </c>
      <c r="BU19" s="84">
        <f t="shared" si="1"/>
        <v>64</v>
      </c>
      <c r="BV19" s="84">
        <f t="shared" si="1"/>
        <v>65</v>
      </c>
      <c r="BW19" s="84">
        <f t="shared" si="1"/>
        <v>66</v>
      </c>
      <c r="BX19" s="84">
        <f t="shared" si="1"/>
        <v>67</v>
      </c>
      <c r="BY19" s="84">
        <f t="shared" si="1"/>
        <v>68</v>
      </c>
      <c r="BZ19" s="84">
        <f t="shared" si="1"/>
        <v>69</v>
      </c>
      <c r="CA19" s="84">
        <f t="shared" si="1"/>
        <v>70</v>
      </c>
      <c r="CB19" s="84">
        <f t="shared" si="1"/>
        <v>71</v>
      </c>
      <c r="CC19" s="84">
        <f t="shared" si="1"/>
        <v>72</v>
      </c>
      <c r="CD19" s="84">
        <f t="shared" ref="CD19:CG19" si="2">+CC19+1</f>
        <v>73</v>
      </c>
      <c r="CE19" s="84">
        <f t="shared" si="2"/>
        <v>74</v>
      </c>
      <c r="CF19" s="84">
        <f t="shared" si="2"/>
        <v>75</v>
      </c>
      <c r="CG19" s="84">
        <f t="shared" si="2"/>
        <v>76</v>
      </c>
    </row>
    <row r="20" spans="1:115" ht="15">
      <c r="A20" s="84" t="s">
        <v>91</v>
      </c>
      <c r="C20" s="111"/>
      <c r="D20" s="111"/>
      <c r="E20" s="111"/>
      <c r="F20" s="111"/>
      <c r="G20" s="111"/>
      <c r="H20" s="111"/>
      <c r="I20" s="111">
        <f t="shared" ref="I20:AN20" si="3">1/(1+$B$5)^I19</f>
        <v>1</v>
      </c>
      <c r="J20" s="111">
        <f t="shared" si="3"/>
        <v>0.94339622641509424</v>
      </c>
      <c r="K20" s="111">
        <f t="shared" si="3"/>
        <v>0.88999644001423983</v>
      </c>
      <c r="L20" s="111">
        <f t="shared" si="3"/>
        <v>0.8396192830323016</v>
      </c>
      <c r="M20" s="111">
        <f t="shared" si="3"/>
        <v>0.79209366323802044</v>
      </c>
      <c r="N20" s="111">
        <f t="shared" si="3"/>
        <v>0.74725817286605689</v>
      </c>
      <c r="O20" s="111">
        <f t="shared" si="3"/>
        <v>0.70496054043967626</v>
      </c>
      <c r="P20" s="111">
        <f t="shared" si="3"/>
        <v>0.66505711362233599</v>
      </c>
      <c r="Q20" s="111">
        <f t="shared" si="3"/>
        <v>0.62741237134182648</v>
      </c>
      <c r="R20" s="111">
        <f t="shared" si="3"/>
        <v>0.59189846353002495</v>
      </c>
      <c r="S20" s="111">
        <f t="shared" si="3"/>
        <v>0.55839477691511785</v>
      </c>
      <c r="T20" s="111">
        <f t="shared" si="3"/>
        <v>0.52678752539162055</v>
      </c>
      <c r="U20" s="111">
        <f t="shared" si="3"/>
        <v>0.4969693635770005</v>
      </c>
      <c r="V20" s="111">
        <f t="shared" si="3"/>
        <v>0.46883902224245327</v>
      </c>
      <c r="W20" s="111">
        <f t="shared" si="3"/>
        <v>0.44230096437967292</v>
      </c>
      <c r="X20" s="111">
        <f t="shared" si="3"/>
        <v>0.41726506073554037</v>
      </c>
      <c r="Y20" s="111">
        <f t="shared" si="3"/>
        <v>0.39364628371277405</v>
      </c>
      <c r="Z20" s="111">
        <f t="shared" si="3"/>
        <v>0.37136441859695657</v>
      </c>
      <c r="AA20" s="111">
        <f t="shared" si="3"/>
        <v>0.35034379112920433</v>
      </c>
      <c r="AB20" s="111">
        <f t="shared" si="3"/>
        <v>0.3305130104992493</v>
      </c>
      <c r="AC20" s="111">
        <f t="shared" si="3"/>
        <v>0.31180472688608429</v>
      </c>
      <c r="AD20" s="111">
        <f t="shared" si="3"/>
        <v>0.29415540272272095</v>
      </c>
      <c r="AE20" s="111">
        <f t="shared" si="3"/>
        <v>0.27750509690822728</v>
      </c>
      <c r="AF20" s="111">
        <f t="shared" si="3"/>
        <v>0.26179726123417668</v>
      </c>
      <c r="AG20" s="111">
        <f t="shared" si="3"/>
        <v>0.24697854833412897</v>
      </c>
      <c r="AH20" s="111">
        <f t="shared" si="3"/>
        <v>0.23299863050389524</v>
      </c>
      <c r="AI20" s="111">
        <f t="shared" si="3"/>
        <v>0.21981002877725966</v>
      </c>
      <c r="AJ20" s="111">
        <f t="shared" si="3"/>
        <v>0.20736795167666003</v>
      </c>
      <c r="AK20" s="111">
        <f t="shared" si="3"/>
        <v>0.1956301430911887</v>
      </c>
      <c r="AL20" s="111">
        <f t="shared" si="3"/>
        <v>0.18455673876527234</v>
      </c>
      <c r="AM20" s="111">
        <f t="shared" si="3"/>
        <v>0.17411013091063426</v>
      </c>
      <c r="AN20" s="111">
        <f t="shared" si="3"/>
        <v>0.16425484048173042</v>
      </c>
      <c r="AO20" s="111">
        <f t="shared" ref="AO20:BT20" si="4">1/(1+$B$5)^AO19</f>
        <v>0.15495739668087777</v>
      </c>
      <c r="AP20" s="111">
        <f t="shared" si="4"/>
        <v>0.14618622328384695</v>
      </c>
      <c r="AQ20" s="111">
        <f t="shared" si="4"/>
        <v>0.1379115313998556</v>
      </c>
      <c r="AR20" s="111">
        <f t="shared" si="4"/>
        <v>0.13010521830175056</v>
      </c>
      <c r="AS20" s="111">
        <f t="shared" si="4"/>
        <v>0.12274077198278353</v>
      </c>
      <c r="AT20" s="111">
        <f t="shared" si="4"/>
        <v>0.11579318111583352</v>
      </c>
      <c r="AU20" s="111">
        <f t="shared" si="4"/>
        <v>0.10923885010927689</v>
      </c>
      <c r="AV20" s="111">
        <f t="shared" si="4"/>
        <v>0.10305551897101592</v>
      </c>
      <c r="AW20" s="111">
        <f t="shared" si="4"/>
        <v>9.7222187708505589E-2</v>
      </c>
      <c r="AX20" s="111">
        <f t="shared" si="4"/>
        <v>9.171904500802415E-2</v>
      </c>
      <c r="AY20" s="111">
        <f t="shared" si="4"/>
        <v>8.6527400950966171E-2</v>
      </c>
      <c r="AZ20" s="111">
        <f t="shared" si="4"/>
        <v>8.162962353864732E-2</v>
      </c>
      <c r="BA20" s="111">
        <f t="shared" si="4"/>
        <v>7.7009078810044637E-2</v>
      </c>
      <c r="BB20" s="111">
        <f t="shared" si="4"/>
        <v>7.2650074349098717E-2</v>
      </c>
      <c r="BC20" s="111">
        <f t="shared" si="4"/>
        <v>6.8537805989715761E-2</v>
      </c>
      <c r="BD20" s="111">
        <f t="shared" si="4"/>
        <v>6.465830753746768E-2</v>
      </c>
      <c r="BE20" s="111">
        <f t="shared" si="4"/>
        <v>6.0998403337233678E-2</v>
      </c>
      <c r="BF20" s="111">
        <f t="shared" si="4"/>
        <v>5.7545663525692139E-2</v>
      </c>
      <c r="BG20" s="111">
        <f t="shared" si="4"/>
        <v>5.4288361816690701E-2</v>
      </c>
      <c r="BH20" s="111">
        <f t="shared" si="4"/>
        <v>5.12154356761233E-2</v>
      </c>
      <c r="BI20" s="111">
        <f t="shared" si="4"/>
        <v>4.8316448751059712E-2</v>
      </c>
      <c r="BJ20" s="111">
        <f t="shared" si="4"/>
        <v>4.5581555425528025E-2</v>
      </c>
      <c r="BK20" s="111">
        <f t="shared" si="4"/>
        <v>4.3001467382573606E-2</v>
      </c>
      <c r="BL20" s="111">
        <f t="shared" si="4"/>
        <v>4.0567422059031695E-2</v>
      </c>
      <c r="BM20" s="111">
        <f t="shared" si="4"/>
        <v>3.827115288587897E-2</v>
      </c>
      <c r="BN20" s="111">
        <f t="shared" si="4"/>
        <v>3.6104861213093364E-2</v>
      </c>
      <c r="BO20" s="111">
        <f t="shared" si="4"/>
        <v>3.406118982367299E-2</v>
      </c>
      <c r="BP20" s="111">
        <f t="shared" si="4"/>
        <v>3.21331979468613E-2</v>
      </c>
      <c r="BQ20" s="111">
        <f t="shared" si="4"/>
        <v>3.0314337685718208E-2</v>
      </c>
      <c r="BR20" s="111">
        <f t="shared" si="4"/>
        <v>2.8598431778979437E-2</v>
      </c>
      <c r="BS20" s="111">
        <f t="shared" si="4"/>
        <v>2.6979652621678712E-2</v>
      </c>
      <c r="BT20" s="111">
        <f t="shared" si="4"/>
        <v>2.5452502473281798E-2</v>
      </c>
      <c r="BU20" s="111">
        <f t="shared" ref="BU20:CG20" si="5">1/(1+$B$5)^BU19</f>
        <v>2.4011794786114912E-2</v>
      </c>
      <c r="BV20" s="111">
        <f t="shared" si="5"/>
        <v>2.2652636590674444E-2</v>
      </c>
      <c r="BW20" s="111">
        <f t="shared" si="5"/>
        <v>2.1370411877994759E-2</v>
      </c>
      <c r="BX20" s="111">
        <f t="shared" si="5"/>
        <v>2.0160765922636562E-2</v>
      </c>
      <c r="BY20" s="111">
        <f t="shared" si="5"/>
        <v>1.9019590493053358E-2</v>
      </c>
      <c r="BZ20" s="111">
        <f t="shared" si="5"/>
        <v>1.7943009899106941E-2</v>
      </c>
      <c r="CA20" s="111">
        <f t="shared" si="5"/>
        <v>1.692736782934617E-2</v>
      </c>
      <c r="CB20" s="111">
        <f t="shared" si="5"/>
        <v>1.5969214933345442E-2</v>
      </c>
      <c r="CC20" s="111">
        <f t="shared" si="5"/>
        <v>1.5065297106929661E-2</v>
      </c>
      <c r="CD20" s="111">
        <f t="shared" si="5"/>
        <v>1.4212544440499682E-2</v>
      </c>
      <c r="CE20" s="111">
        <f t="shared" si="5"/>
        <v>1.3408060792924227E-2</v>
      </c>
      <c r="CF20" s="111">
        <f t="shared" si="5"/>
        <v>1.2649113955588891E-2</v>
      </c>
      <c r="CG20" s="111">
        <f t="shared" si="5"/>
        <v>1.1933126373197067E-2</v>
      </c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</row>
    <row r="21" spans="1:115" ht="15">
      <c r="A21" s="84" t="s">
        <v>92</v>
      </c>
      <c r="C21" s="111"/>
      <c r="D21" s="111"/>
      <c r="E21" s="111"/>
      <c r="F21" s="111"/>
      <c r="G21" s="111"/>
      <c r="H21" s="111"/>
      <c r="I21" s="111">
        <f t="shared" ref="I21:AN21" si="6">1/(1+$C$5)^I19</f>
        <v>1</v>
      </c>
      <c r="J21" s="111">
        <f t="shared" si="6"/>
        <v>0.96226415094339612</v>
      </c>
      <c r="K21" s="111">
        <f t="shared" si="6"/>
        <v>0.92595229619081498</v>
      </c>
      <c r="L21" s="111">
        <f t="shared" si="6"/>
        <v>0.89101070010814276</v>
      </c>
      <c r="M21" s="111">
        <f t="shared" si="6"/>
        <v>0.85738765482104295</v>
      </c>
      <c r="N21" s="111">
        <f t="shared" si="6"/>
        <v>0.82503340369572042</v>
      </c>
      <c r="O21" s="111">
        <f t="shared" si="6"/>
        <v>0.79390006770720267</v>
      </c>
      <c r="P21" s="111">
        <f t="shared" si="6"/>
        <v>0.76394157458617606</v>
      </c>
      <c r="Q21" s="111">
        <f t="shared" si="6"/>
        <v>0.73511359063952786</v>
      </c>
      <c r="R21" s="111">
        <f t="shared" si="6"/>
        <v>0.70737345514369665</v>
      </c>
      <c r="S21" s="111">
        <f t="shared" si="6"/>
        <v>0.68068011721374566</v>
      </c>
      <c r="T21" s="111">
        <f t="shared" si="6"/>
        <v>0.65499407505473639</v>
      </c>
      <c r="U21" s="111">
        <f t="shared" si="6"/>
        <v>0.63027731750550098</v>
      </c>
      <c r="V21" s="111">
        <f t="shared" si="6"/>
        <v>0.60649326778831214</v>
      </c>
      <c r="W21" s="111">
        <f t="shared" si="6"/>
        <v>0.58360672938120595</v>
      </c>
      <c r="X21" s="111">
        <f t="shared" si="6"/>
        <v>0.56158383393285849</v>
      </c>
      <c r="Y21" s="111">
        <f t="shared" si="6"/>
        <v>0.54039199114293934</v>
      </c>
      <c r="Z21" s="111">
        <f t="shared" si="6"/>
        <v>0.5199998405337718</v>
      </c>
      <c r="AA21" s="111">
        <f t="shared" si="6"/>
        <v>0.50037720504193128</v>
      </c>
      <c r="AB21" s="111">
        <f t="shared" si="6"/>
        <v>0.48149504636110363</v>
      </c>
      <c r="AC21" s="111">
        <f t="shared" si="6"/>
        <v>0.4633254219701185</v>
      </c>
      <c r="AD21" s="111">
        <f t="shared" si="6"/>
        <v>0.4458414437825669</v>
      </c>
      <c r="AE21" s="111">
        <f t="shared" si="6"/>
        <v>0.42901723835680955</v>
      </c>
      <c r="AF21" s="111">
        <f t="shared" si="6"/>
        <v>0.41282790860749596</v>
      </c>
      <c r="AG21" s="111">
        <f t="shared" si="6"/>
        <v>0.39724949696193002</v>
      </c>
      <c r="AH21" s="111">
        <f t="shared" si="6"/>
        <v>0.3822589499067629</v>
      </c>
      <c r="AI21" s="111">
        <f t="shared" si="6"/>
        <v>0.36783408387254529</v>
      </c>
      <c r="AJ21" s="111">
        <f t="shared" si="6"/>
        <v>0.35395355240565679</v>
      </c>
      <c r="AK21" s="111">
        <f t="shared" si="6"/>
        <v>0.34059681457902824</v>
      </c>
      <c r="AL21" s="111">
        <f t="shared" si="6"/>
        <v>0.32774410459491393</v>
      </c>
      <c r="AM21" s="111">
        <f t="shared" si="6"/>
        <v>0.31537640253472843</v>
      </c>
      <c r="AN21" s="111">
        <f t="shared" si="6"/>
        <v>0.30347540621266322</v>
      </c>
      <c r="AO21" s="111">
        <f t="shared" ref="AO21:BT21" si="7">1/(1+$C$5)^AO19</f>
        <v>0.29202350409143057</v>
      </c>
      <c r="AP21" s="111">
        <f t="shared" si="7"/>
        <v>0.28100374922005583</v>
      </c>
      <c r="AQ21" s="111">
        <f t="shared" si="7"/>
        <v>0.27039983415514801</v>
      </c>
      <c r="AR21" s="111">
        <f t="shared" si="7"/>
        <v>0.26019606682853863</v>
      </c>
      <c r="AS21" s="111">
        <f t="shared" si="7"/>
        <v>0.25037734732557493</v>
      </c>
      <c r="AT21" s="111">
        <f t="shared" si="7"/>
        <v>0.2409291455397041</v>
      </c>
      <c r="AU21" s="111">
        <f t="shared" si="7"/>
        <v>0.23183747967028132</v>
      </c>
      <c r="AV21" s="111">
        <f t="shared" si="7"/>
        <v>0.22308889553178013</v>
      </c>
      <c r="AW21" s="111">
        <f t="shared" si="7"/>
        <v>0.2146704466437884</v>
      </c>
      <c r="AX21" s="111">
        <f t="shared" si="7"/>
        <v>0.20656967507232465</v>
      </c>
      <c r="AY21" s="111">
        <f t="shared" si="7"/>
        <v>0.1987745929941237</v>
      </c>
      <c r="AZ21" s="111">
        <f t="shared" si="7"/>
        <v>0.19127366495660958</v>
      </c>
      <c r="BA21" s="111">
        <f t="shared" si="7"/>
        <v>0.18405579080730355</v>
      </c>
      <c r="BB21" s="111">
        <f t="shared" si="7"/>
        <v>0.1771102892674053</v>
      </c>
      <c r="BC21" s="111">
        <f t="shared" si="7"/>
        <v>0.17042688212523902</v>
      </c>
      <c r="BD21" s="111">
        <f t="shared" si="7"/>
        <v>0.1639956790261734</v>
      </c>
      <c r="BE21" s="111">
        <f t="shared" si="7"/>
        <v>0.15780716283650648</v>
      </c>
      <c r="BF21" s="111">
        <f t="shared" si="7"/>
        <v>0.15185217555965716</v>
      </c>
      <c r="BG21" s="111">
        <f t="shared" si="7"/>
        <v>0.14612190478382101</v>
      </c>
      <c r="BH21" s="111">
        <f t="shared" si="7"/>
        <v>0.1406078706410353</v>
      </c>
      <c r="BI21" s="111">
        <f t="shared" si="7"/>
        <v>0.13530191325835469</v>
      </c>
      <c r="BJ21" s="111">
        <f t="shared" si="7"/>
        <v>0.13019618068256775</v>
      </c>
      <c r="BK21" s="111">
        <f t="shared" si="7"/>
        <v>0.12528311726058403</v>
      </c>
      <c r="BL21" s="111">
        <f t="shared" si="7"/>
        <v>0.12055545245829782</v>
      </c>
      <c r="BM21" s="111">
        <f t="shared" si="7"/>
        <v>0.11600619010138091</v>
      </c>
      <c r="BN21" s="111">
        <f t="shared" si="7"/>
        <v>0.11162859802208352</v>
      </c>
      <c r="BO21" s="111">
        <f t="shared" si="7"/>
        <v>0.10741619809672186</v>
      </c>
      <c r="BP21" s="111">
        <f t="shared" si="7"/>
        <v>0.1033627566591097</v>
      </c>
      <c r="BQ21" s="111">
        <f t="shared" si="7"/>
        <v>9.9462275275747081E-2</v>
      </c>
      <c r="BR21" s="111">
        <f t="shared" si="7"/>
        <v>9.5708981869115098E-2</v>
      </c>
      <c r="BS21" s="111">
        <f t="shared" si="7"/>
        <v>9.2097322175940924E-2</v>
      </c>
      <c r="BT21" s="111">
        <f t="shared" si="7"/>
        <v>8.8621951527792217E-2</v>
      </c>
      <c r="BU21" s="111">
        <f t="shared" ref="BU21:CG21" si="8">1/(1+$C$5)^BU19</f>
        <v>8.5277726941837773E-2</v>
      </c>
      <c r="BV21" s="111">
        <f t="shared" si="8"/>
        <v>8.2059699510070305E-2</v>
      </c>
      <c r="BW21" s="111">
        <f t="shared" si="8"/>
        <v>7.8963107075728012E-2</v>
      </c>
      <c r="BX21" s="111">
        <f t="shared" si="8"/>
        <v>7.5983367186077899E-2</v>
      </c>
      <c r="BY21" s="111">
        <f t="shared" si="8"/>
        <v>7.3116070311131556E-2</v>
      </c>
      <c r="BZ21" s="111">
        <f t="shared" si="8"/>
        <v>7.0356973318258659E-2</v>
      </c>
      <c r="CA21" s="111">
        <f t="shared" si="8"/>
        <v>6.7701993193041349E-2</v>
      </c>
      <c r="CB21" s="111">
        <f t="shared" si="8"/>
        <v>6.514720099707752E-2</v>
      </c>
      <c r="CC21" s="111">
        <f t="shared" si="8"/>
        <v>6.2688816053791563E-2</v>
      </c>
      <c r="CD21" s="111">
        <f t="shared" si="8"/>
        <v>6.0323200353648493E-2</v>
      </c>
      <c r="CE21" s="111">
        <f t="shared" si="8"/>
        <v>5.8046853170491935E-2</v>
      </c>
      <c r="CF21" s="111">
        <f t="shared" si="8"/>
        <v>5.5856405881039406E-2</v>
      </c>
      <c r="CG21" s="111">
        <f t="shared" si="8"/>
        <v>5.3748616979868095E-2</v>
      </c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</row>
    <row r="22" spans="1:115" ht="15">
      <c r="A22" s="83" t="s">
        <v>254</v>
      </c>
      <c r="C22" s="111"/>
      <c r="D22" s="111"/>
      <c r="E22" s="111"/>
      <c r="F22" s="111"/>
      <c r="G22" s="111"/>
      <c r="H22" s="111"/>
      <c r="I22" s="111">
        <v>1</v>
      </c>
      <c r="J22" s="111">
        <f t="shared" ref="J22:AO22" si="9">(1+$B$6)^J19</f>
        <v>1.02</v>
      </c>
      <c r="K22" s="111">
        <f t="shared" si="9"/>
        <v>1.0404</v>
      </c>
      <c r="L22" s="111">
        <f t="shared" si="9"/>
        <v>1.0612079999999999</v>
      </c>
      <c r="M22" s="111">
        <f t="shared" si="9"/>
        <v>1.08243216</v>
      </c>
      <c r="N22" s="111">
        <f t="shared" si="9"/>
        <v>1.1040808032</v>
      </c>
      <c r="O22" s="111">
        <f t="shared" si="9"/>
        <v>1.1261624192640001</v>
      </c>
      <c r="P22" s="111">
        <f t="shared" si="9"/>
        <v>1.1486856676492798</v>
      </c>
      <c r="Q22" s="111">
        <f t="shared" si="9"/>
        <v>1.1716593810022655</v>
      </c>
      <c r="R22" s="111">
        <f t="shared" si="9"/>
        <v>1.1950925686223108</v>
      </c>
      <c r="S22" s="111">
        <f t="shared" si="9"/>
        <v>1.2189944199947571</v>
      </c>
      <c r="T22" s="111">
        <f t="shared" si="9"/>
        <v>1.243374308394652</v>
      </c>
      <c r="U22" s="111">
        <f t="shared" si="9"/>
        <v>1.2682417945625453</v>
      </c>
      <c r="V22" s="111">
        <f t="shared" si="9"/>
        <v>1.2936066304537961</v>
      </c>
      <c r="W22" s="111">
        <f t="shared" si="9"/>
        <v>1.3194787630628722</v>
      </c>
      <c r="X22" s="111">
        <f t="shared" si="9"/>
        <v>1.3458683383241292</v>
      </c>
      <c r="Y22" s="111">
        <f t="shared" si="9"/>
        <v>1.372785705090612</v>
      </c>
      <c r="Z22" s="111">
        <f t="shared" si="9"/>
        <v>1.4002414191924244</v>
      </c>
      <c r="AA22" s="111">
        <f t="shared" si="9"/>
        <v>1.4282462475762727</v>
      </c>
      <c r="AB22" s="111">
        <f t="shared" si="9"/>
        <v>1.4568111725277981</v>
      </c>
      <c r="AC22" s="111">
        <f t="shared" si="9"/>
        <v>1.4859473959783542</v>
      </c>
      <c r="AD22" s="111">
        <f t="shared" si="9"/>
        <v>1.5156663438979212</v>
      </c>
      <c r="AE22" s="111">
        <f t="shared" si="9"/>
        <v>1.5459796707758797</v>
      </c>
      <c r="AF22" s="111">
        <f t="shared" si="9"/>
        <v>1.576899264191397</v>
      </c>
      <c r="AG22" s="111">
        <f t="shared" si="9"/>
        <v>1.608437249475225</v>
      </c>
      <c r="AH22" s="111">
        <f t="shared" si="9"/>
        <v>1.6406059944647295</v>
      </c>
      <c r="AI22" s="111">
        <f t="shared" si="9"/>
        <v>1.6734181143540243</v>
      </c>
      <c r="AJ22" s="111">
        <f t="shared" si="9"/>
        <v>1.7068864766411045</v>
      </c>
      <c r="AK22" s="111">
        <f t="shared" si="9"/>
        <v>1.7410242061739269</v>
      </c>
      <c r="AL22" s="111">
        <f t="shared" si="9"/>
        <v>1.7758446902974052</v>
      </c>
      <c r="AM22" s="111">
        <f t="shared" si="9"/>
        <v>1.8113615841033535</v>
      </c>
      <c r="AN22" s="111">
        <f t="shared" si="9"/>
        <v>1.8475888157854201</v>
      </c>
      <c r="AO22" s="111">
        <f t="shared" si="9"/>
        <v>1.8845405921011289</v>
      </c>
      <c r="AP22" s="111">
        <f t="shared" ref="AP22:BU22" si="10">(1+$B$6)^AP19</f>
        <v>1.9222314039431516</v>
      </c>
      <c r="AQ22" s="111">
        <f t="shared" si="10"/>
        <v>1.9606760320220145</v>
      </c>
      <c r="AR22" s="111">
        <f t="shared" si="10"/>
        <v>1.9998895526624547</v>
      </c>
      <c r="AS22" s="111">
        <f t="shared" si="10"/>
        <v>2.0398873437157037</v>
      </c>
      <c r="AT22" s="111">
        <f t="shared" si="10"/>
        <v>2.080685090590018</v>
      </c>
      <c r="AU22" s="111">
        <f t="shared" si="10"/>
        <v>2.1222987924018186</v>
      </c>
      <c r="AV22" s="111">
        <f t="shared" si="10"/>
        <v>2.1647447682498542</v>
      </c>
      <c r="AW22" s="111">
        <f t="shared" si="10"/>
        <v>2.2080396636148518</v>
      </c>
      <c r="AX22" s="111">
        <f t="shared" si="10"/>
        <v>2.2522004568871488</v>
      </c>
      <c r="AY22" s="111">
        <f t="shared" si="10"/>
        <v>2.2972444660248916</v>
      </c>
      <c r="AZ22" s="111">
        <f t="shared" si="10"/>
        <v>2.3431893553453893</v>
      </c>
      <c r="BA22" s="111">
        <f t="shared" si="10"/>
        <v>2.3900531424522975</v>
      </c>
      <c r="BB22" s="111">
        <f t="shared" si="10"/>
        <v>2.4378542053013432</v>
      </c>
      <c r="BC22" s="111">
        <f t="shared" si="10"/>
        <v>2.4866112894073704</v>
      </c>
      <c r="BD22" s="111">
        <f t="shared" si="10"/>
        <v>2.5363435151955169</v>
      </c>
      <c r="BE22" s="111">
        <f t="shared" si="10"/>
        <v>2.5870703854994277</v>
      </c>
      <c r="BF22" s="111">
        <f t="shared" si="10"/>
        <v>2.6388117932094164</v>
      </c>
      <c r="BG22" s="111">
        <f t="shared" si="10"/>
        <v>2.6915880290736047</v>
      </c>
      <c r="BH22" s="111">
        <f t="shared" si="10"/>
        <v>2.7454197896550765</v>
      </c>
      <c r="BI22" s="111">
        <f t="shared" si="10"/>
        <v>2.8003281854481785</v>
      </c>
      <c r="BJ22" s="111">
        <f t="shared" si="10"/>
        <v>2.8563347491571416</v>
      </c>
      <c r="BK22" s="111">
        <f t="shared" si="10"/>
        <v>2.9134614441402849</v>
      </c>
      <c r="BL22" s="111">
        <f t="shared" si="10"/>
        <v>2.9717306730230897</v>
      </c>
      <c r="BM22" s="111">
        <f t="shared" si="10"/>
        <v>3.0311652864835517</v>
      </c>
      <c r="BN22" s="111">
        <f t="shared" si="10"/>
        <v>3.0917885922132227</v>
      </c>
      <c r="BO22" s="111">
        <f t="shared" si="10"/>
        <v>3.1536243640574875</v>
      </c>
      <c r="BP22" s="111">
        <f t="shared" si="10"/>
        <v>3.2166968513386367</v>
      </c>
      <c r="BQ22" s="111">
        <f t="shared" si="10"/>
        <v>3.2810307883654102</v>
      </c>
      <c r="BR22" s="111">
        <f t="shared" si="10"/>
        <v>3.346651404132718</v>
      </c>
      <c r="BS22" s="111">
        <f t="shared" si="10"/>
        <v>3.4135844322153726</v>
      </c>
      <c r="BT22" s="111">
        <f t="shared" si="10"/>
        <v>3.4818561208596792</v>
      </c>
      <c r="BU22" s="111">
        <f t="shared" si="10"/>
        <v>3.5514932432768735</v>
      </c>
      <c r="BV22" s="111">
        <f t="shared" ref="BV22:CG22" si="11">(1+$B$6)^BV19</f>
        <v>3.6225231081424112</v>
      </c>
      <c r="BW22" s="111">
        <f t="shared" si="11"/>
        <v>3.6949735703052591</v>
      </c>
      <c r="BX22" s="111">
        <f t="shared" si="11"/>
        <v>3.7688730417113643</v>
      </c>
      <c r="BY22" s="111">
        <f t="shared" si="11"/>
        <v>3.8442505025455915</v>
      </c>
      <c r="BZ22" s="111">
        <f t="shared" si="11"/>
        <v>3.9211355125965035</v>
      </c>
      <c r="CA22" s="111">
        <f t="shared" si="11"/>
        <v>3.9995582228484339</v>
      </c>
      <c r="CB22" s="111">
        <f t="shared" si="11"/>
        <v>4.0795493873054021</v>
      </c>
      <c r="CC22" s="111">
        <f t="shared" si="11"/>
        <v>4.1611403750515104</v>
      </c>
      <c r="CD22" s="111">
        <f t="shared" si="11"/>
        <v>4.2443631825525401</v>
      </c>
      <c r="CE22" s="111">
        <f t="shared" si="11"/>
        <v>4.3292504462035915</v>
      </c>
      <c r="CF22" s="111">
        <f t="shared" si="11"/>
        <v>4.4158354551276622</v>
      </c>
      <c r="CG22" s="111">
        <f t="shared" si="11"/>
        <v>4.5041521642302165</v>
      </c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</row>
    <row r="24" spans="1:115" s="91" customFormat="1">
      <c r="A24" s="90" t="s">
        <v>93</v>
      </c>
    </row>
    <row r="25" spans="1:115" s="83" customFormat="1">
      <c r="A25" s="83" t="s">
        <v>276</v>
      </c>
    </row>
    <row r="26" spans="1:115" s="83" customFormat="1">
      <c r="A26" s="83" t="s">
        <v>94</v>
      </c>
      <c r="P26" s="112"/>
      <c r="Q26" s="112"/>
      <c r="R26" s="112"/>
      <c r="AD26" s="112">
        <f>'Low LF - portfolio costs'!AD$12*AC$22*0</f>
        <v>0</v>
      </c>
      <c r="AE26" s="112">
        <f t="shared" ref="AE26:BB26" si="12">IF(AD27&gt;0,AD27,0)</f>
        <v>0</v>
      </c>
      <c r="AF26" s="112">
        <f t="shared" si="12"/>
        <v>0</v>
      </c>
      <c r="AG26" s="112">
        <f t="shared" si="12"/>
        <v>0</v>
      </c>
      <c r="AH26" s="112">
        <f t="shared" si="12"/>
        <v>0</v>
      </c>
      <c r="AI26" s="112">
        <f t="shared" si="12"/>
        <v>0</v>
      </c>
      <c r="AJ26" s="112">
        <f t="shared" si="12"/>
        <v>0</v>
      </c>
      <c r="AK26" s="112">
        <f t="shared" si="12"/>
        <v>0</v>
      </c>
      <c r="AL26" s="112">
        <f t="shared" si="12"/>
        <v>0</v>
      </c>
      <c r="AM26" s="112">
        <f t="shared" si="12"/>
        <v>0</v>
      </c>
      <c r="AN26" s="112">
        <f t="shared" si="12"/>
        <v>0</v>
      </c>
      <c r="AO26" s="112">
        <f t="shared" si="12"/>
        <v>0</v>
      </c>
      <c r="AP26" s="112">
        <f t="shared" si="12"/>
        <v>0</v>
      </c>
      <c r="AQ26" s="112">
        <f t="shared" si="12"/>
        <v>0</v>
      </c>
      <c r="AR26" s="112">
        <f t="shared" si="12"/>
        <v>0</v>
      </c>
      <c r="AS26" s="112">
        <f t="shared" si="12"/>
        <v>0</v>
      </c>
      <c r="AT26" s="112">
        <f t="shared" si="12"/>
        <v>0</v>
      </c>
      <c r="AU26" s="112">
        <f t="shared" si="12"/>
        <v>0</v>
      </c>
      <c r="AV26" s="112">
        <f t="shared" si="12"/>
        <v>0</v>
      </c>
      <c r="AW26" s="112">
        <f t="shared" si="12"/>
        <v>0</v>
      </c>
      <c r="AX26" s="112">
        <f t="shared" si="12"/>
        <v>0</v>
      </c>
      <c r="AY26" s="112">
        <f t="shared" si="12"/>
        <v>0</v>
      </c>
      <c r="AZ26" s="112">
        <f t="shared" si="12"/>
        <v>0</v>
      </c>
      <c r="BA26" s="112">
        <f t="shared" si="12"/>
        <v>0</v>
      </c>
      <c r="BB26" s="112">
        <f t="shared" si="12"/>
        <v>0</v>
      </c>
      <c r="BC26" s="112">
        <f>'Low LF - portfolio costs'!BC$12*BB$22*0</f>
        <v>0</v>
      </c>
      <c r="BD26" s="112">
        <f t="shared" ref="BD26" si="13">IF(BC27&gt;0,BC27,0)</f>
        <v>0</v>
      </c>
      <c r="BE26" s="112">
        <f t="shared" ref="BE26" si="14">IF(BD27&gt;0,BD27,0)</f>
        <v>0</v>
      </c>
      <c r="BF26" s="112">
        <f t="shared" ref="BF26" si="15">IF(BE27&gt;0,BE27,0)</f>
        <v>0</v>
      </c>
      <c r="BG26" s="112">
        <f t="shared" ref="BG26" si="16">IF(BF27&gt;0,BF27,0)</f>
        <v>0</v>
      </c>
      <c r="BH26" s="112">
        <f t="shared" ref="BH26" si="17">IF(BG27&gt;0,BG27,0)</f>
        <v>0</v>
      </c>
      <c r="BI26" s="112">
        <f t="shared" ref="BI26" si="18">IF(BH27&gt;0,BH27,0)</f>
        <v>0</v>
      </c>
      <c r="BJ26" s="112">
        <f t="shared" ref="BJ26" si="19">IF(BI27&gt;0,BI27,0)</f>
        <v>0</v>
      </c>
      <c r="BK26" s="112">
        <f t="shared" ref="BK26" si="20">IF(BJ27&gt;0,BJ27,0)</f>
        <v>0</v>
      </c>
      <c r="BL26" s="112">
        <f t="shared" ref="BL26" si="21">IF(BK27&gt;0,BK27,0)</f>
        <v>0</v>
      </c>
      <c r="BM26" s="112">
        <f t="shared" ref="BM26" si="22">IF(BL27&gt;0,BL27,0)</f>
        <v>0</v>
      </c>
      <c r="BN26" s="112">
        <f t="shared" ref="BN26" si="23">IF(BM27&gt;0,BM27,0)</f>
        <v>0</v>
      </c>
      <c r="BO26" s="112">
        <f t="shared" ref="BO26" si="24">IF(BN27&gt;0,BN27,0)</f>
        <v>0</v>
      </c>
      <c r="BP26" s="112">
        <f t="shared" ref="BP26" si="25">IF(BO27&gt;0,BO27,0)</f>
        <v>0</v>
      </c>
      <c r="BQ26" s="112">
        <f t="shared" ref="BQ26" si="26">IF(BP27&gt;0,BP27,0)</f>
        <v>0</v>
      </c>
      <c r="BR26" s="112">
        <f t="shared" ref="BR26" si="27">IF(BQ27&gt;0,BQ27,0)</f>
        <v>0</v>
      </c>
      <c r="BS26" s="112">
        <f t="shared" ref="BS26" si="28">IF(BR27&gt;0,BR27,0)</f>
        <v>0</v>
      </c>
      <c r="BT26" s="112">
        <f t="shared" ref="BT26" si="29">IF(BS27&gt;0,BS27,0)</f>
        <v>0</v>
      </c>
      <c r="BU26" s="112">
        <f t="shared" ref="BU26" si="30">IF(BT27&gt;0,BT27,0)</f>
        <v>0</v>
      </c>
      <c r="BV26" s="112">
        <f t="shared" ref="BV26" si="31">IF(BU27&gt;0,BU27,0)</f>
        <v>0</v>
      </c>
      <c r="BW26" s="112">
        <f t="shared" ref="BW26" si="32">IF(BV27&gt;0,BV27,0)</f>
        <v>0</v>
      </c>
      <c r="BX26" s="112">
        <f t="shared" ref="BX26" si="33">IF(BW27&gt;0,BW27,0)</f>
        <v>0</v>
      </c>
      <c r="BY26" s="112">
        <f t="shared" ref="BY26" si="34">IF(BX27&gt;0,BX27,0)</f>
        <v>0</v>
      </c>
      <c r="BZ26" s="112">
        <f t="shared" ref="BZ26" si="35">IF(BY27&gt;0,BY27,0)</f>
        <v>0</v>
      </c>
      <c r="CA26" s="112">
        <f t="shared" ref="CA26" si="36">IF(BZ27&gt;0,BZ27,0)</f>
        <v>0</v>
      </c>
      <c r="CB26" s="112">
        <f>'Low LF - portfolio costs'!CB$12*CA$22*0</f>
        <v>0</v>
      </c>
      <c r="CC26" s="112">
        <f t="shared" ref="CC26" si="37">IF(CB27&gt;0,CB27,0)</f>
        <v>0</v>
      </c>
      <c r="CD26" s="112">
        <f t="shared" ref="CD26" si="38">IF(CC27&gt;0,CC27,0)</f>
        <v>0</v>
      </c>
      <c r="CE26" s="112">
        <f t="shared" ref="CE26" si="39">IF(CD27&gt;0,CD27,0)</f>
        <v>0</v>
      </c>
      <c r="CF26" s="112">
        <f t="shared" ref="CF26" si="40">IF(CE27&gt;0,CE27,0)</f>
        <v>0</v>
      </c>
      <c r="CG26" s="112">
        <f t="shared" ref="CG26" si="41">IF(CF27&gt;0,CF27,0)</f>
        <v>0</v>
      </c>
      <c r="CH26" s="112">
        <f t="shared" ref="CH26" si="42">IF(CG27&gt;0,CG27,0)</f>
        <v>0</v>
      </c>
      <c r="CI26" s="112">
        <f t="shared" ref="CI26" si="43">IF(CH27&gt;0,CH27,0)</f>
        <v>0</v>
      </c>
      <c r="CJ26" s="112">
        <f t="shared" ref="CJ26" si="44">IF(CI27&gt;0,CI27,0)</f>
        <v>0</v>
      </c>
      <c r="CK26" s="112">
        <f t="shared" ref="CK26" si="45">IF(CJ27&gt;0,CJ27,0)</f>
        <v>0</v>
      </c>
      <c r="CL26" s="112">
        <f t="shared" ref="CL26" si="46">IF(CK27&gt;0,CK27,0)</f>
        <v>0</v>
      </c>
      <c r="CM26" s="112">
        <f t="shared" ref="CM26" si="47">IF(CL27&gt;0,CL27,0)</f>
        <v>0</v>
      </c>
      <c r="CN26" s="112">
        <f t="shared" ref="CN26" si="48">IF(CM27&gt;0,CM27,0)</f>
        <v>0</v>
      </c>
      <c r="CO26" s="112">
        <f t="shared" ref="CO26" si="49">IF(CN27&gt;0,CN27,0)</f>
        <v>0</v>
      </c>
      <c r="CP26" s="112">
        <f t="shared" ref="CP26" si="50">IF(CO27&gt;0,CO27,0)</f>
        <v>0</v>
      </c>
      <c r="CQ26" s="112">
        <f t="shared" ref="CQ26" si="51">IF(CP27&gt;0,CP27,0)</f>
        <v>0</v>
      </c>
      <c r="CR26" s="112">
        <f t="shared" ref="CR26" si="52">IF(CQ27&gt;0,CQ27,0)</f>
        <v>0</v>
      </c>
      <c r="CS26" s="112">
        <f t="shared" ref="CS26" si="53">IF(CR27&gt;0,CR27,0)</f>
        <v>0</v>
      </c>
      <c r="CT26" s="112">
        <f t="shared" ref="CT26" si="54">IF(CS27&gt;0,CS27,0)</f>
        <v>0</v>
      </c>
      <c r="CU26" s="112">
        <f t="shared" ref="CU26" si="55">IF(CT27&gt;0,CT27,0)</f>
        <v>0</v>
      </c>
      <c r="CV26" s="112">
        <f t="shared" ref="CV26" si="56">IF(CU27&gt;0,CU27,0)</f>
        <v>0</v>
      </c>
      <c r="CW26" s="112">
        <f t="shared" ref="CW26" si="57">IF(CV27&gt;0,CV27,0)</f>
        <v>0</v>
      </c>
      <c r="CX26" s="112">
        <f t="shared" ref="CX26" si="58">IF(CW27&gt;0,CW27,0)</f>
        <v>0</v>
      </c>
      <c r="CY26" s="112">
        <f t="shared" ref="CY26" si="59">IF(CX27&gt;0,CX27,0)</f>
        <v>0</v>
      </c>
      <c r="CZ26" s="112">
        <f t="shared" ref="CZ26" si="60">IF(CY27&gt;0,CY27,0)</f>
        <v>0</v>
      </c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</row>
    <row r="27" spans="1:115" s="83" customFormat="1" ht="15">
      <c r="A27" s="83" t="s">
        <v>95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2"/>
      <c r="Q27" s="112"/>
      <c r="R27" s="115"/>
      <c r="AD27" s="112">
        <f t="shared" ref="AD27:BB27" si="61">+AD26-AD28</f>
        <v>0</v>
      </c>
      <c r="AE27" s="112">
        <f t="shared" si="61"/>
        <v>0</v>
      </c>
      <c r="AF27" s="112">
        <f t="shared" si="61"/>
        <v>0</v>
      </c>
      <c r="AG27" s="112">
        <f t="shared" si="61"/>
        <v>0</v>
      </c>
      <c r="AH27" s="112">
        <f t="shared" si="61"/>
        <v>0</v>
      </c>
      <c r="AI27" s="112">
        <f t="shared" si="61"/>
        <v>0</v>
      </c>
      <c r="AJ27" s="112">
        <f t="shared" si="61"/>
        <v>0</v>
      </c>
      <c r="AK27" s="112">
        <f t="shared" si="61"/>
        <v>0</v>
      </c>
      <c r="AL27" s="112">
        <f t="shared" si="61"/>
        <v>0</v>
      </c>
      <c r="AM27" s="112">
        <f t="shared" si="61"/>
        <v>0</v>
      </c>
      <c r="AN27" s="112">
        <f t="shared" si="61"/>
        <v>0</v>
      </c>
      <c r="AO27" s="112">
        <f t="shared" si="61"/>
        <v>0</v>
      </c>
      <c r="AP27" s="112">
        <f t="shared" si="61"/>
        <v>0</v>
      </c>
      <c r="AQ27" s="112">
        <f t="shared" si="61"/>
        <v>0</v>
      </c>
      <c r="AR27" s="112">
        <f t="shared" si="61"/>
        <v>0</v>
      </c>
      <c r="AS27" s="112">
        <f t="shared" si="61"/>
        <v>0</v>
      </c>
      <c r="AT27" s="112">
        <f t="shared" si="61"/>
        <v>0</v>
      </c>
      <c r="AU27" s="112">
        <f t="shared" si="61"/>
        <v>0</v>
      </c>
      <c r="AV27" s="112">
        <f t="shared" si="61"/>
        <v>0</v>
      </c>
      <c r="AW27" s="112">
        <f t="shared" si="61"/>
        <v>0</v>
      </c>
      <c r="AX27" s="112">
        <f t="shared" si="61"/>
        <v>0</v>
      </c>
      <c r="AY27" s="112">
        <f t="shared" si="61"/>
        <v>0</v>
      </c>
      <c r="AZ27" s="112">
        <f t="shared" si="61"/>
        <v>0</v>
      </c>
      <c r="BA27" s="112">
        <f t="shared" si="61"/>
        <v>0</v>
      </c>
      <c r="BB27" s="112">
        <f t="shared" si="61"/>
        <v>0</v>
      </c>
      <c r="BC27" s="112">
        <f t="shared" ref="BC27:CA27" si="62">+BC26-BC28</f>
        <v>0</v>
      </c>
      <c r="BD27" s="112">
        <f t="shared" si="62"/>
        <v>0</v>
      </c>
      <c r="BE27" s="112">
        <f t="shared" si="62"/>
        <v>0</v>
      </c>
      <c r="BF27" s="112">
        <f t="shared" si="62"/>
        <v>0</v>
      </c>
      <c r="BG27" s="112">
        <f t="shared" si="62"/>
        <v>0</v>
      </c>
      <c r="BH27" s="112">
        <f t="shared" si="62"/>
        <v>0</v>
      </c>
      <c r="BI27" s="112">
        <f t="shared" si="62"/>
        <v>0</v>
      </c>
      <c r="BJ27" s="112">
        <f t="shared" si="62"/>
        <v>0</v>
      </c>
      <c r="BK27" s="112">
        <f t="shared" si="62"/>
        <v>0</v>
      </c>
      <c r="BL27" s="112">
        <f t="shared" si="62"/>
        <v>0</v>
      </c>
      <c r="BM27" s="112">
        <f t="shared" si="62"/>
        <v>0</v>
      </c>
      <c r="BN27" s="112">
        <f t="shared" si="62"/>
        <v>0</v>
      </c>
      <c r="BO27" s="112">
        <f t="shared" si="62"/>
        <v>0</v>
      </c>
      <c r="BP27" s="112">
        <f t="shared" si="62"/>
        <v>0</v>
      </c>
      <c r="BQ27" s="112">
        <f t="shared" si="62"/>
        <v>0</v>
      </c>
      <c r="BR27" s="112">
        <f t="shared" si="62"/>
        <v>0</v>
      </c>
      <c r="BS27" s="112">
        <f t="shared" si="62"/>
        <v>0</v>
      </c>
      <c r="BT27" s="112">
        <f t="shared" si="62"/>
        <v>0</v>
      </c>
      <c r="BU27" s="112">
        <f t="shared" si="62"/>
        <v>0</v>
      </c>
      <c r="BV27" s="112">
        <f t="shared" si="62"/>
        <v>0</v>
      </c>
      <c r="BW27" s="112">
        <f t="shared" si="62"/>
        <v>0</v>
      </c>
      <c r="BX27" s="112">
        <f t="shared" si="62"/>
        <v>0</v>
      </c>
      <c r="BY27" s="112">
        <f t="shared" si="62"/>
        <v>0</v>
      </c>
      <c r="BZ27" s="112">
        <f t="shared" si="62"/>
        <v>0</v>
      </c>
      <c r="CA27" s="112">
        <f t="shared" si="62"/>
        <v>0</v>
      </c>
      <c r="CB27" s="112">
        <f t="shared" ref="CB27:CZ27" si="63">+CB26-CB28</f>
        <v>0</v>
      </c>
      <c r="CC27" s="112">
        <f t="shared" si="63"/>
        <v>0</v>
      </c>
      <c r="CD27" s="112">
        <f t="shared" si="63"/>
        <v>0</v>
      </c>
      <c r="CE27" s="112">
        <f t="shared" si="63"/>
        <v>0</v>
      </c>
      <c r="CF27" s="112">
        <f t="shared" si="63"/>
        <v>0</v>
      </c>
      <c r="CG27" s="112">
        <f t="shared" si="63"/>
        <v>0</v>
      </c>
      <c r="CH27" s="112">
        <f t="shared" si="63"/>
        <v>0</v>
      </c>
      <c r="CI27" s="112">
        <f t="shared" si="63"/>
        <v>0</v>
      </c>
      <c r="CJ27" s="112">
        <f t="shared" si="63"/>
        <v>0</v>
      </c>
      <c r="CK27" s="112">
        <f t="shared" si="63"/>
        <v>0</v>
      </c>
      <c r="CL27" s="112">
        <f t="shared" si="63"/>
        <v>0</v>
      </c>
      <c r="CM27" s="112">
        <f t="shared" si="63"/>
        <v>0</v>
      </c>
      <c r="CN27" s="112">
        <f t="shared" si="63"/>
        <v>0</v>
      </c>
      <c r="CO27" s="112">
        <f t="shared" si="63"/>
        <v>0</v>
      </c>
      <c r="CP27" s="112">
        <f t="shared" si="63"/>
        <v>0</v>
      </c>
      <c r="CQ27" s="112">
        <f t="shared" si="63"/>
        <v>0</v>
      </c>
      <c r="CR27" s="112">
        <f t="shared" si="63"/>
        <v>0</v>
      </c>
      <c r="CS27" s="112">
        <f t="shared" si="63"/>
        <v>0</v>
      </c>
      <c r="CT27" s="112">
        <f t="shared" si="63"/>
        <v>0</v>
      </c>
      <c r="CU27" s="112">
        <f t="shared" si="63"/>
        <v>0</v>
      </c>
      <c r="CV27" s="112">
        <f t="shared" si="63"/>
        <v>0</v>
      </c>
      <c r="CW27" s="112">
        <f t="shared" si="63"/>
        <v>0</v>
      </c>
      <c r="CX27" s="112">
        <f t="shared" si="63"/>
        <v>0</v>
      </c>
      <c r="CY27" s="112">
        <f t="shared" si="63"/>
        <v>0</v>
      </c>
      <c r="CZ27" s="112">
        <f t="shared" si="63"/>
        <v>0</v>
      </c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</row>
    <row r="28" spans="1:115" s="83" customFormat="1" ht="15">
      <c r="A28" s="83" t="s">
        <v>96</v>
      </c>
      <c r="P28" s="114"/>
      <c r="Q28" s="114"/>
      <c r="R28" s="114"/>
      <c r="AD28" s="114">
        <f>IF(AD26&gt;1,AD26/$B$7,0)</f>
        <v>0</v>
      </c>
      <c r="AE28" s="114">
        <f>IF(AE26&gt;1,AD28,0)</f>
        <v>0</v>
      </c>
      <c r="AF28" s="114">
        <f t="shared" ref="AF28:BB28" si="64">IF(AF26&gt;1,AE28,0)</f>
        <v>0</v>
      </c>
      <c r="AG28" s="114">
        <f t="shared" si="64"/>
        <v>0</v>
      </c>
      <c r="AH28" s="114">
        <f t="shared" si="64"/>
        <v>0</v>
      </c>
      <c r="AI28" s="114">
        <f t="shared" si="64"/>
        <v>0</v>
      </c>
      <c r="AJ28" s="114">
        <f t="shared" si="64"/>
        <v>0</v>
      </c>
      <c r="AK28" s="114">
        <f t="shared" si="64"/>
        <v>0</v>
      </c>
      <c r="AL28" s="114">
        <f t="shared" si="64"/>
        <v>0</v>
      </c>
      <c r="AM28" s="114">
        <f t="shared" si="64"/>
        <v>0</v>
      </c>
      <c r="AN28" s="114">
        <f t="shared" si="64"/>
        <v>0</v>
      </c>
      <c r="AO28" s="114">
        <f t="shared" si="64"/>
        <v>0</v>
      </c>
      <c r="AP28" s="114">
        <f t="shared" si="64"/>
        <v>0</v>
      </c>
      <c r="AQ28" s="114">
        <f t="shared" si="64"/>
        <v>0</v>
      </c>
      <c r="AR28" s="114">
        <f t="shared" si="64"/>
        <v>0</v>
      </c>
      <c r="AS28" s="114">
        <f t="shared" si="64"/>
        <v>0</v>
      </c>
      <c r="AT28" s="114">
        <f t="shared" si="64"/>
        <v>0</v>
      </c>
      <c r="AU28" s="114">
        <f t="shared" si="64"/>
        <v>0</v>
      </c>
      <c r="AV28" s="114">
        <f t="shared" si="64"/>
        <v>0</v>
      </c>
      <c r="AW28" s="114">
        <f t="shared" si="64"/>
        <v>0</v>
      </c>
      <c r="AX28" s="114">
        <f t="shared" si="64"/>
        <v>0</v>
      </c>
      <c r="AY28" s="114">
        <f t="shared" si="64"/>
        <v>0</v>
      </c>
      <c r="AZ28" s="114">
        <f t="shared" si="64"/>
        <v>0</v>
      </c>
      <c r="BA28" s="114">
        <f t="shared" si="64"/>
        <v>0</v>
      </c>
      <c r="BB28" s="114">
        <f t="shared" si="64"/>
        <v>0</v>
      </c>
      <c r="BC28" s="114">
        <f>IF(BC26&gt;1,BC26/$B$7,0)</f>
        <v>0</v>
      </c>
      <c r="BD28" s="114">
        <f>IF(BD26&gt;1,BC28,0)</f>
        <v>0</v>
      </c>
      <c r="BE28" s="114">
        <f t="shared" ref="BE28" si="65">IF(BE26&gt;1,BD28,0)</f>
        <v>0</v>
      </c>
      <c r="BF28" s="114">
        <f t="shared" ref="BF28" si="66">IF(BF26&gt;1,BE28,0)</f>
        <v>0</v>
      </c>
      <c r="BG28" s="114">
        <f t="shared" ref="BG28" si="67">IF(BG26&gt;1,BF28,0)</f>
        <v>0</v>
      </c>
      <c r="BH28" s="114">
        <f t="shared" ref="BH28" si="68">IF(BH26&gt;1,BG28,0)</f>
        <v>0</v>
      </c>
      <c r="BI28" s="114">
        <f t="shared" ref="BI28" si="69">IF(BI26&gt;1,BH28,0)</f>
        <v>0</v>
      </c>
      <c r="BJ28" s="114">
        <f t="shared" ref="BJ28" si="70">IF(BJ26&gt;1,BI28,0)</f>
        <v>0</v>
      </c>
      <c r="BK28" s="114">
        <f t="shared" ref="BK28" si="71">IF(BK26&gt;1,BJ28,0)</f>
        <v>0</v>
      </c>
      <c r="BL28" s="114">
        <f t="shared" ref="BL28" si="72">IF(BL26&gt;1,BK28,0)</f>
        <v>0</v>
      </c>
      <c r="BM28" s="114">
        <f t="shared" ref="BM28" si="73">IF(BM26&gt;1,BL28,0)</f>
        <v>0</v>
      </c>
      <c r="BN28" s="114">
        <f t="shared" ref="BN28" si="74">IF(BN26&gt;1,BM28,0)</f>
        <v>0</v>
      </c>
      <c r="BO28" s="114">
        <f t="shared" ref="BO28" si="75">IF(BO26&gt;1,BN28,0)</f>
        <v>0</v>
      </c>
      <c r="BP28" s="114">
        <f t="shared" ref="BP28" si="76">IF(BP26&gt;1,BO28,0)</f>
        <v>0</v>
      </c>
      <c r="BQ28" s="114">
        <f t="shared" ref="BQ28" si="77">IF(BQ26&gt;1,BP28,0)</f>
        <v>0</v>
      </c>
      <c r="BR28" s="114">
        <f t="shared" ref="BR28" si="78">IF(BR26&gt;1,BQ28,0)</f>
        <v>0</v>
      </c>
      <c r="BS28" s="114">
        <f t="shared" ref="BS28" si="79">IF(BS26&gt;1,BR28,0)</f>
        <v>0</v>
      </c>
      <c r="BT28" s="114">
        <f t="shared" ref="BT28" si="80">IF(BT26&gt;1,BS28,0)</f>
        <v>0</v>
      </c>
      <c r="BU28" s="114">
        <f t="shared" ref="BU28" si="81">IF(BU26&gt;1,BT28,0)</f>
        <v>0</v>
      </c>
      <c r="BV28" s="114">
        <f t="shared" ref="BV28" si="82">IF(BV26&gt;1,BU28,0)</f>
        <v>0</v>
      </c>
      <c r="BW28" s="114">
        <f t="shared" ref="BW28" si="83">IF(BW26&gt;1,BV28,0)</f>
        <v>0</v>
      </c>
      <c r="BX28" s="114">
        <f t="shared" ref="BX28" si="84">IF(BX26&gt;1,BW28,0)</f>
        <v>0</v>
      </c>
      <c r="BY28" s="114">
        <f t="shared" ref="BY28" si="85">IF(BY26&gt;1,BX28,0)</f>
        <v>0</v>
      </c>
      <c r="BZ28" s="114">
        <f t="shared" ref="BZ28" si="86">IF(BZ26&gt;1,BY28,0)</f>
        <v>0</v>
      </c>
      <c r="CA28" s="114">
        <f t="shared" ref="CA28" si="87">IF(CA26&gt;1,BZ28,0)</f>
        <v>0</v>
      </c>
      <c r="CB28" s="114">
        <f>IF(CB26&gt;1,CB26/$B$7,0)</f>
        <v>0</v>
      </c>
      <c r="CC28" s="114">
        <f>IF(CC26&gt;1,CB28,0)</f>
        <v>0</v>
      </c>
      <c r="CD28" s="114">
        <f t="shared" ref="CD28" si="88">IF(CD26&gt;1,CC28,0)</f>
        <v>0</v>
      </c>
      <c r="CE28" s="114">
        <f t="shared" ref="CE28" si="89">IF(CE26&gt;1,CD28,0)</f>
        <v>0</v>
      </c>
      <c r="CF28" s="114">
        <f t="shared" ref="CF28" si="90">IF(CF26&gt;1,CE28,0)</f>
        <v>0</v>
      </c>
      <c r="CG28" s="114">
        <f t="shared" ref="CG28" si="91">IF(CG26&gt;1,CF28,0)</f>
        <v>0</v>
      </c>
      <c r="CH28" s="114">
        <f t="shared" ref="CH28" si="92">IF(CH26&gt;1,CG28,0)</f>
        <v>0</v>
      </c>
      <c r="CI28" s="114">
        <f t="shared" ref="CI28" si="93">IF(CI26&gt;1,CH28,0)</f>
        <v>0</v>
      </c>
      <c r="CJ28" s="114">
        <f t="shared" ref="CJ28" si="94">IF(CJ26&gt;1,CI28,0)</f>
        <v>0</v>
      </c>
      <c r="CK28" s="114">
        <f t="shared" ref="CK28" si="95">IF(CK26&gt;1,CJ28,0)</f>
        <v>0</v>
      </c>
      <c r="CL28" s="114">
        <f t="shared" ref="CL28" si="96">IF(CL26&gt;1,CK28,0)</f>
        <v>0</v>
      </c>
      <c r="CM28" s="114">
        <f t="shared" ref="CM28" si="97">IF(CM26&gt;1,CL28,0)</f>
        <v>0</v>
      </c>
      <c r="CN28" s="114">
        <f t="shared" ref="CN28" si="98">IF(CN26&gt;1,CM28,0)</f>
        <v>0</v>
      </c>
      <c r="CO28" s="114">
        <f t="shared" ref="CO28" si="99">IF(CO26&gt;1,CN28,0)</f>
        <v>0</v>
      </c>
      <c r="CP28" s="114">
        <f t="shared" ref="CP28" si="100">IF(CP26&gt;1,CO28,0)</f>
        <v>0</v>
      </c>
      <c r="CQ28" s="114">
        <f t="shared" ref="CQ28" si="101">IF(CQ26&gt;1,CP28,0)</f>
        <v>0</v>
      </c>
      <c r="CR28" s="114">
        <f t="shared" ref="CR28" si="102">IF(CR26&gt;1,CQ28,0)</f>
        <v>0</v>
      </c>
      <c r="CS28" s="114">
        <f t="shared" ref="CS28" si="103">IF(CS26&gt;1,CR28,0)</f>
        <v>0</v>
      </c>
      <c r="CT28" s="114">
        <f t="shared" ref="CT28" si="104">IF(CT26&gt;1,CS28,0)</f>
        <v>0</v>
      </c>
      <c r="CU28" s="114">
        <f t="shared" ref="CU28" si="105">IF(CU26&gt;1,CT28,0)</f>
        <v>0</v>
      </c>
      <c r="CV28" s="114">
        <f t="shared" ref="CV28" si="106">IF(CV26&gt;1,CU28,0)</f>
        <v>0</v>
      </c>
      <c r="CW28" s="114">
        <f t="shared" ref="CW28" si="107">IF(CW26&gt;1,CV28,0)</f>
        <v>0</v>
      </c>
      <c r="CX28" s="114">
        <f t="shared" ref="CX28" si="108">IF(CX26&gt;1,CW28,0)</f>
        <v>0</v>
      </c>
      <c r="CY28" s="114">
        <f t="shared" ref="CY28" si="109">IF(CY26&gt;1,CX28,0)</f>
        <v>0</v>
      </c>
      <c r="CZ28" s="114">
        <f t="shared" ref="CZ28" si="110">IF(CZ26&gt;1,CY28,0)</f>
        <v>0</v>
      </c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</row>
    <row r="29" spans="1:115" s="83" customFormat="1" ht="15"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</row>
    <row r="30" spans="1:115" s="83" customFormat="1">
      <c r="A30" s="83" t="str">
        <f>'Low LF - portfolio costs'!A13</f>
        <v>Wind - PC 48</v>
      </c>
    </row>
    <row r="31" spans="1:115" s="83" customFormat="1" ht="15">
      <c r="A31" s="83" t="s">
        <v>94</v>
      </c>
      <c r="P31" s="112"/>
      <c r="Q31" s="112"/>
      <c r="R31" s="112"/>
      <c r="S31" s="112"/>
      <c r="T31" s="115"/>
      <c r="U31" s="115"/>
      <c r="V31" s="115"/>
      <c r="W31" s="115"/>
      <c r="X31" s="115"/>
      <c r="Y31" s="115"/>
      <c r="Z31" s="115"/>
      <c r="AA31" s="115"/>
      <c r="AE31" s="112">
        <f>'Low LF - portfolio costs'!AE$12*AD$22*0</f>
        <v>0</v>
      </c>
      <c r="AF31" s="112">
        <f t="shared" ref="AF31" si="111">IF(AE32&gt;0,AE32,0)</f>
        <v>0</v>
      </c>
      <c r="AG31" s="112">
        <f t="shared" ref="AG31" si="112">IF(AF32&gt;0,AF32,0)</f>
        <v>0</v>
      </c>
      <c r="AH31" s="112">
        <f t="shared" ref="AH31" si="113">IF(AG32&gt;0,AG32,0)</f>
        <v>0</v>
      </c>
      <c r="AI31" s="112">
        <f t="shared" ref="AI31" si="114">IF(AH32&gt;0,AH32,0)</f>
        <v>0</v>
      </c>
      <c r="AJ31" s="112">
        <f t="shared" ref="AJ31" si="115">IF(AI32&gt;0,AI32,0)</f>
        <v>0</v>
      </c>
      <c r="AK31" s="112">
        <f t="shared" ref="AK31" si="116">IF(AJ32&gt;0,AJ32,0)</f>
        <v>0</v>
      </c>
      <c r="AL31" s="112">
        <f t="shared" ref="AL31" si="117">IF(AK32&gt;0,AK32,0)</f>
        <v>0</v>
      </c>
      <c r="AM31" s="112">
        <f t="shared" ref="AM31" si="118">IF(AL32&gt;0,AL32,0)</f>
        <v>0</v>
      </c>
      <c r="AN31" s="112">
        <f t="shared" ref="AN31" si="119">IF(AM32&gt;0,AM32,0)</f>
        <v>0</v>
      </c>
      <c r="AO31" s="112">
        <f t="shared" ref="AO31" si="120">IF(AN32&gt;0,AN32,0)</f>
        <v>0</v>
      </c>
      <c r="AP31" s="112">
        <f t="shared" ref="AP31" si="121">IF(AO32&gt;0,AO32,0)</f>
        <v>0</v>
      </c>
      <c r="AQ31" s="112">
        <f t="shared" ref="AQ31" si="122">IF(AP32&gt;0,AP32,0)</f>
        <v>0</v>
      </c>
      <c r="AR31" s="112">
        <f t="shared" ref="AR31" si="123">IF(AQ32&gt;0,AQ32,0)</f>
        <v>0</v>
      </c>
      <c r="AS31" s="112">
        <f t="shared" ref="AS31" si="124">IF(AR32&gt;0,AR32,0)</f>
        <v>0</v>
      </c>
      <c r="AT31" s="112">
        <f t="shared" ref="AT31" si="125">IF(AS32&gt;0,AS32,0)</f>
        <v>0</v>
      </c>
      <c r="AU31" s="112">
        <f t="shared" ref="AU31" si="126">IF(AT32&gt;0,AT32,0)</f>
        <v>0</v>
      </c>
      <c r="AV31" s="112">
        <f t="shared" ref="AV31" si="127">IF(AU32&gt;0,AU32,0)</f>
        <v>0</v>
      </c>
      <c r="AW31" s="112">
        <f t="shared" ref="AW31" si="128">IF(AV32&gt;0,AV32,0)</f>
        <v>0</v>
      </c>
      <c r="AX31" s="112">
        <f t="shared" ref="AX31" si="129">IF(AW32&gt;0,AW32,0)</f>
        <v>0</v>
      </c>
      <c r="AY31" s="112">
        <f t="shared" ref="AY31" si="130">IF(AX32&gt;0,AX32,0)</f>
        <v>0</v>
      </c>
      <c r="AZ31" s="112">
        <f t="shared" ref="AZ31" si="131">IF(AY32&gt;0,AY32,0)</f>
        <v>0</v>
      </c>
      <c r="BA31" s="112">
        <f t="shared" ref="BA31" si="132">IF(AZ32&gt;0,AZ32,0)</f>
        <v>0</v>
      </c>
      <c r="BB31" s="112">
        <f t="shared" ref="BB31" si="133">IF(BA32&gt;0,BA32,0)</f>
        <v>0</v>
      </c>
      <c r="BC31" s="112">
        <f t="shared" ref="BC31" si="134">IF(BB32&gt;0,BB32,0)</f>
        <v>0</v>
      </c>
      <c r="BD31" s="112">
        <f>'Low LF - portfolio costs'!BD$12*BC$22*0</f>
        <v>0</v>
      </c>
      <c r="BE31" s="112">
        <f t="shared" ref="BE31" si="135">IF(BD32&gt;0,BD32,0)</f>
        <v>0</v>
      </c>
      <c r="BF31" s="112">
        <f t="shared" ref="BF31" si="136">IF(BE32&gt;0,BE32,0)</f>
        <v>0</v>
      </c>
      <c r="BG31" s="112">
        <f t="shared" ref="BG31" si="137">IF(BF32&gt;0,BF32,0)</f>
        <v>0</v>
      </c>
      <c r="BH31" s="112">
        <f t="shared" ref="BH31" si="138">IF(BG32&gt;0,BG32,0)</f>
        <v>0</v>
      </c>
      <c r="BI31" s="112">
        <f t="shared" ref="BI31" si="139">IF(BH32&gt;0,BH32,0)</f>
        <v>0</v>
      </c>
      <c r="BJ31" s="112">
        <f t="shared" ref="BJ31" si="140">IF(BI32&gt;0,BI32,0)</f>
        <v>0</v>
      </c>
      <c r="BK31" s="112">
        <f t="shared" ref="BK31" si="141">IF(BJ32&gt;0,BJ32,0)</f>
        <v>0</v>
      </c>
      <c r="BL31" s="112">
        <f t="shared" ref="BL31" si="142">IF(BK32&gt;0,BK32,0)</f>
        <v>0</v>
      </c>
      <c r="BM31" s="112">
        <f t="shared" ref="BM31" si="143">IF(BL32&gt;0,BL32,0)</f>
        <v>0</v>
      </c>
      <c r="BN31" s="112">
        <f t="shared" ref="BN31" si="144">IF(BM32&gt;0,BM32,0)</f>
        <v>0</v>
      </c>
      <c r="BO31" s="112">
        <f t="shared" ref="BO31" si="145">IF(BN32&gt;0,BN32,0)</f>
        <v>0</v>
      </c>
      <c r="BP31" s="112">
        <f t="shared" ref="BP31" si="146">IF(BO32&gt;0,BO32,0)</f>
        <v>0</v>
      </c>
      <c r="BQ31" s="112">
        <f t="shared" ref="BQ31" si="147">IF(BP32&gt;0,BP32,0)</f>
        <v>0</v>
      </c>
      <c r="BR31" s="112">
        <f t="shared" ref="BR31" si="148">IF(BQ32&gt;0,BQ32,0)</f>
        <v>0</v>
      </c>
      <c r="BS31" s="112">
        <f t="shared" ref="BS31" si="149">IF(BR32&gt;0,BR32,0)</f>
        <v>0</v>
      </c>
      <c r="BT31" s="112">
        <f t="shared" ref="BT31" si="150">IF(BS32&gt;0,BS32,0)</f>
        <v>0</v>
      </c>
      <c r="BU31" s="112">
        <f t="shared" ref="BU31" si="151">IF(BT32&gt;0,BT32,0)</f>
        <v>0</v>
      </c>
      <c r="BV31" s="112">
        <f t="shared" ref="BV31" si="152">IF(BU32&gt;0,BU32,0)</f>
        <v>0</v>
      </c>
      <c r="BW31" s="112">
        <f t="shared" ref="BW31" si="153">IF(BV32&gt;0,BV32,0)</f>
        <v>0</v>
      </c>
      <c r="BX31" s="112">
        <f t="shared" ref="BX31" si="154">IF(BW32&gt;0,BW32,0)</f>
        <v>0</v>
      </c>
      <c r="BY31" s="112">
        <f t="shared" ref="BY31" si="155">IF(BX32&gt;0,BX32,0)</f>
        <v>0</v>
      </c>
      <c r="BZ31" s="112">
        <f t="shared" ref="BZ31" si="156">IF(BY32&gt;0,BY32,0)</f>
        <v>0</v>
      </c>
      <c r="CA31" s="112">
        <f t="shared" ref="CA31" si="157">IF(BZ32&gt;0,BZ32,0)</f>
        <v>0</v>
      </c>
      <c r="CB31" s="112">
        <f t="shared" ref="CB31" si="158">IF(CA32&gt;0,CA32,0)</f>
        <v>0</v>
      </c>
      <c r="CC31" s="112">
        <f>'Low LF - portfolio costs'!CC$12*CB$22*0</f>
        <v>0</v>
      </c>
      <c r="CD31" s="112">
        <f t="shared" ref="CD31" si="159">IF(CC32&gt;0,CC32,0)</f>
        <v>0</v>
      </c>
      <c r="CE31" s="112">
        <f t="shared" ref="CE31" si="160">IF(CD32&gt;0,CD32,0)</f>
        <v>0</v>
      </c>
      <c r="CF31" s="112">
        <f t="shared" ref="CF31" si="161">IF(CE32&gt;0,CE32,0)</f>
        <v>0</v>
      </c>
      <c r="CG31" s="112">
        <f t="shared" ref="CG31" si="162">IF(CF32&gt;0,CF32,0)</f>
        <v>0</v>
      </c>
      <c r="CH31" s="112">
        <f t="shared" ref="CH31" si="163">IF(CG32&gt;0,CG32,0)</f>
        <v>0</v>
      </c>
      <c r="CI31" s="112">
        <f t="shared" ref="CI31" si="164">IF(CH32&gt;0,CH32,0)</f>
        <v>0</v>
      </c>
      <c r="CJ31" s="112">
        <f t="shared" ref="CJ31" si="165">IF(CI32&gt;0,CI32,0)</f>
        <v>0</v>
      </c>
      <c r="CK31" s="112">
        <f t="shared" ref="CK31" si="166">IF(CJ32&gt;0,CJ32,0)</f>
        <v>0</v>
      </c>
      <c r="CL31" s="112">
        <f t="shared" ref="CL31" si="167">IF(CK32&gt;0,CK32,0)</f>
        <v>0</v>
      </c>
      <c r="CM31" s="112">
        <f t="shared" ref="CM31" si="168">IF(CL32&gt;0,CL32,0)</f>
        <v>0</v>
      </c>
      <c r="CN31" s="112">
        <f t="shared" ref="CN31" si="169">IF(CM32&gt;0,CM32,0)</f>
        <v>0</v>
      </c>
      <c r="CO31" s="112">
        <f t="shared" ref="CO31" si="170">IF(CN32&gt;0,CN32,0)</f>
        <v>0</v>
      </c>
      <c r="CP31" s="112">
        <f t="shared" ref="CP31" si="171">IF(CO32&gt;0,CO32,0)</f>
        <v>0</v>
      </c>
      <c r="CQ31" s="112">
        <f t="shared" ref="CQ31" si="172">IF(CP32&gt;0,CP32,0)</f>
        <v>0</v>
      </c>
      <c r="CR31" s="112">
        <f t="shared" ref="CR31" si="173">IF(CQ32&gt;0,CQ32,0)</f>
        <v>0</v>
      </c>
      <c r="CS31" s="112">
        <f t="shared" ref="CS31" si="174">IF(CR32&gt;0,CR32,0)</f>
        <v>0</v>
      </c>
      <c r="CT31" s="112">
        <f t="shared" ref="CT31" si="175">IF(CS32&gt;0,CS32,0)</f>
        <v>0</v>
      </c>
      <c r="CU31" s="112">
        <f t="shared" ref="CU31" si="176">IF(CT32&gt;0,CT32,0)</f>
        <v>0</v>
      </c>
      <c r="CV31" s="112">
        <f t="shared" ref="CV31" si="177">IF(CU32&gt;0,CU32,0)</f>
        <v>0</v>
      </c>
      <c r="CW31" s="112">
        <f t="shared" ref="CW31" si="178">IF(CV32&gt;0,CV32,0)</f>
        <v>0</v>
      </c>
      <c r="CX31" s="112">
        <f t="shared" ref="CX31" si="179">IF(CW32&gt;0,CW32,0)</f>
        <v>0</v>
      </c>
      <c r="CY31" s="112">
        <f t="shared" ref="CY31" si="180">IF(CX32&gt;0,CX32,0)</f>
        <v>0</v>
      </c>
      <c r="CZ31" s="112">
        <f t="shared" ref="CZ31" si="181">IF(CY32&gt;0,CY32,0)</f>
        <v>0</v>
      </c>
      <c r="DA31" s="112">
        <f t="shared" ref="DA31" si="182">IF(CZ32&gt;0,CZ32,0)</f>
        <v>0</v>
      </c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</row>
    <row r="32" spans="1:115" s="83" customFormat="1" ht="15">
      <c r="A32" s="83" t="s">
        <v>95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2"/>
      <c r="Q32" s="112"/>
      <c r="R32" s="112"/>
      <c r="S32" s="115"/>
      <c r="T32" s="115"/>
      <c r="U32" s="115"/>
      <c r="V32" s="115"/>
      <c r="W32" s="115"/>
      <c r="X32" s="115"/>
      <c r="Y32" s="115"/>
      <c r="Z32" s="115"/>
      <c r="AA32" s="115"/>
      <c r="AE32" s="112">
        <f t="shared" ref="AE32:BC32" si="183">+AE31-AE33</f>
        <v>0</v>
      </c>
      <c r="AF32" s="112">
        <f t="shared" si="183"/>
        <v>0</v>
      </c>
      <c r="AG32" s="112">
        <f t="shared" si="183"/>
        <v>0</v>
      </c>
      <c r="AH32" s="112">
        <f t="shared" si="183"/>
        <v>0</v>
      </c>
      <c r="AI32" s="112">
        <f t="shared" si="183"/>
        <v>0</v>
      </c>
      <c r="AJ32" s="112">
        <f t="shared" si="183"/>
        <v>0</v>
      </c>
      <c r="AK32" s="112">
        <f t="shared" si="183"/>
        <v>0</v>
      </c>
      <c r="AL32" s="112">
        <f t="shared" si="183"/>
        <v>0</v>
      </c>
      <c r="AM32" s="112">
        <f t="shared" si="183"/>
        <v>0</v>
      </c>
      <c r="AN32" s="112">
        <f t="shared" si="183"/>
        <v>0</v>
      </c>
      <c r="AO32" s="112">
        <f t="shared" si="183"/>
        <v>0</v>
      </c>
      <c r="AP32" s="112">
        <f t="shared" si="183"/>
        <v>0</v>
      </c>
      <c r="AQ32" s="112">
        <f t="shared" si="183"/>
        <v>0</v>
      </c>
      <c r="AR32" s="112">
        <f t="shared" si="183"/>
        <v>0</v>
      </c>
      <c r="AS32" s="112">
        <f t="shared" si="183"/>
        <v>0</v>
      </c>
      <c r="AT32" s="112">
        <f t="shared" si="183"/>
        <v>0</v>
      </c>
      <c r="AU32" s="112">
        <f t="shared" si="183"/>
        <v>0</v>
      </c>
      <c r="AV32" s="112">
        <f t="shared" si="183"/>
        <v>0</v>
      </c>
      <c r="AW32" s="112">
        <f t="shared" si="183"/>
        <v>0</v>
      </c>
      <c r="AX32" s="112">
        <f t="shared" si="183"/>
        <v>0</v>
      </c>
      <c r="AY32" s="112">
        <f t="shared" si="183"/>
        <v>0</v>
      </c>
      <c r="AZ32" s="112">
        <f t="shared" si="183"/>
        <v>0</v>
      </c>
      <c r="BA32" s="112">
        <f t="shared" si="183"/>
        <v>0</v>
      </c>
      <c r="BB32" s="112">
        <f t="shared" si="183"/>
        <v>0</v>
      </c>
      <c r="BC32" s="112">
        <f t="shared" si="183"/>
        <v>0</v>
      </c>
      <c r="BD32" s="112">
        <f t="shared" ref="BD32:CB32" si="184">+BD31-BD33</f>
        <v>0</v>
      </c>
      <c r="BE32" s="112">
        <f t="shared" si="184"/>
        <v>0</v>
      </c>
      <c r="BF32" s="112">
        <f t="shared" si="184"/>
        <v>0</v>
      </c>
      <c r="BG32" s="112">
        <f t="shared" si="184"/>
        <v>0</v>
      </c>
      <c r="BH32" s="112">
        <f t="shared" si="184"/>
        <v>0</v>
      </c>
      <c r="BI32" s="112">
        <f t="shared" si="184"/>
        <v>0</v>
      </c>
      <c r="BJ32" s="112">
        <f t="shared" si="184"/>
        <v>0</v>
      </c>
      <c r="BK32" s="112">
        <f t="shared" si="184"/>
        <v>0</v>
      </c>
      <c r="BL32" s="112">
        <f t="shared" si="184"/>
        <v>0</v>
      </c>
      <c r="BM32" s="112">
        <f t="shared" si="184"/>
        <v>0</v>
      </c>
      <c r="BN32" s="112">
        <f t="shared" si="184"/>
        <v>0</v>
      </c>
      <c r="BO32" s="112">
        <f t="shared" si="184"/>
        <v>0</v>
      </c>
      <c r="BP32" s="112">
        <f t="shared" si="184"/>
        <v>0</v>
      </c>
      <c r="BQ32" s="112">
        <f t="shared" si="184"/>
        <v>0</v>
      </c>
      <c r="BR32" s="112">
        <f t="shared" si="184"/>
        <v>0</v>
      </c>
      <c r="BS32" s="112">
        <f t="shared" si="184"/>
        <v>0</v>
      </c>
      <c r="BT32" s="112">
        <f t="shared" si="184"/>
        <v>0</v>
      </c>
      <c r="BU32" s="112">
        <f t="shared" si="184"/>
        <v>0</v>
      </c>
      <c r="BV32" s="112">
        <f t="shared" si="184"/>
        <v>0</v>
      </c>
      <c r="BW32" s="112">
        <f t="shared" si="184"/>
        <v>0</v>
      </c>
      <c r="BX32" s="112">
        <f t="shared" si="184"/>
        <v>0</v>
      </c>
      <c r="BY32" s="112">
        <f t="shared" si="184"/>
        <v>0</v>
      </c>
      <c r="BZ32" s="112">
        <f t="shared" si="184"/>
        <v>0</v>
      </c>
      <c r="CA32" s="112">
        <f t="shared" si="184"/>
        <v>0</v>
      </c>
      <c r="CB32" s="112">
        <f t="shared" si="184"/>
        <v>0</v>
      </c>
      <c r="CC32" s="112">
        <f t="shared" ref="CC32:DA32" si="185">+CC31-CC33</f>
        <v>0</v>
      </c>
      <c r="CD32" s="112">
        <f t="shared" si="185"/>
        <v>0</v>
      </c>
      <c r="CE32" s="112">
        <f t="shared" si="185"/>
        <v>0</v>
      </c>
      <c r="CF32" s="112">
        <f t="shared" si="185"/>
        <v>0</v>
      </c>
      <c r="CG32" s="112">
        <f t="shared" si="185"/>
        <v>0</v>
      </c>
      <c r="CH32" s="112">
        <f t="shared" si="185"/>
        <v>0</v>
      </c>
      <c r="CI32" s="112">
        <f t="shared" si="185"/>
        <v>0</v>
      </c>
      <c r="CJ32" s="112">
        <f t="shared" si="185"/>
        <v>0</v>
      </c>
      <c r="CK32" s="112">
        <f t="shared" si="185"/>
        <v>0</v>
      </c>
      <c r="CL32" s="112">
        <f t="shared" si="185"/>
        <v>0</v>
      </c>
      <c r="CM32" s="112">
        <f t="shared" si="185"/>
        <v>0</v>
      </c>
      <c r="CN32" s="112">
        <f t="shared" si="185"/>
        <v>0</v>
      </c>
      <c r="CO32" s="112">
        <f t="shared" si="185"/>
        <v>0</v>
      </c>
      <c r="CP32" s="112">
        <f t="shared" si="185"/>
        <v>0</v>
      </c>
      <c r="CQ32" s="112">
        <f t="shared" si="185"/>
        <v>0</v>
      </c>
      <c r="CR32" s="112">
        <f t="shared" si="185"/>
        <v>0</v>
      </c>
      <c r="CS32" s="112">
        <f t="shared" si="185"/>
        <v>0</v>
      </c>
      <c r="CT32" s="112">
        <f t="shared" si="185"/>
        <v>0</v>
      </c>
      <c r="CU32" s="112">
        <f t="shared" si="185"/>
        <v>0</v>
      </c>
      <c r="CV32" s="112">
        <f t="shared" si="185"/>
        <v>0</v>
      </c>
      <c r="CW32" s="112">
        <f t="shared" si="185"/>
        <v>0</v>
      </c>
      <c r="CX32" s="112">
        <f t="shared" si="185"/>
        <v>0</v>
      </c>
      <c r="CY32" s="112">
        <f t="shared" si="185"/>
        <v>0</v>
      </c>
      <c r="CZ32" s="112">
        <f t="shared" si="185"/>
        <v>0</v>
      </c>
      <c r="DA32" s="112">
        <f t="shared" si="185"/>
        <v>0</v>
      </c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</row>
    <row r="33" spans="1:115" s="83" customFormat="1" ht="15">
      <c r="A33" s="83" t="s">
        <v>96</v>
      </c>
      <c r="P33" s="114"/>
      <c r="Q33" s="114"/>
      <c r="R33" s="114"/>
      <c r="S33" s="114"/>
      <c r="T33" s="115"/>
      <c r="U33" s="115"/>
      <c r="V33" s="115"/>
      <c r="W33" s="115"/>
      <c r="X33" s="115"/>
      <c r="Y33" s="115"/>
      <c r="Z33" s="115"/>
      <c r="AA33" s="115"/>
      <c r="AE33" s="114">
        <f>IF(AE31&gt;1,AE31/$B$7,0)</f>
        <v>0</v>
      </c>
      <c r="AF33" s="114">
        <f>IF(AF31&gt;1,AE33,0)</f>
        <v>0</v>
      </c>
      <c r="AG33" s="114">
        <f t="shared" ref="AG33" si="186">IF(AG31&gt;1,AF33,0)</f>
        <v>0</v>
      </c>
      <c r="AH33" s="114">
        <f t="shared" ref="AH33" si="187">IF(AH31&gt;1,AG33,0)</f>
        <v>0</v>
      </c>
      <c r="AI33" s="114">
        <f t="shared" ref="AI33" si="188">IF(AI31&gt;1,AH33,0)</f>
        <v>0</v>
      </c>
      <c r="AJ33" s="114">
        <f t="shared" ref="AJ33" si="189">IF(AJ31&gt;1,AI33,0)</f>
        <v>0</v>
      </c>
      <c r="AK33" s="114">
        <f t="shared" ref="AK33" si="190">IF(AK31&gt;1,AJ33,0)</f>
        <v>0</v>
      </c>
      <c r="AL33" s="114">
        <f t="shared" ref="AL33" si="191">IF(AL31&gt;1,AK33,0)</f>
        <v>0</v>
      </c>
      <c r="AM33" s="114">
        <f t="shared" ref="AM33" si="192">IF(AM31&gt;1,AL33,0)</f>
        <v>0</v>
      </c>
      <c r="AN33" s="114">
        <f t="shared" ref="AN33" si="193">IF(AN31&gt;1,AM33,0)</f>
        <v>0</v>
      </c>
      <c r="AO33" s="114">
        <f t="shared" ref="AO33" si="194">IF(AO31&gt;1,AN33,0)</f>
        <v>0</v>
      </c>
      <c r="AP33" s="114">
        <f t="shared" ref="AP33" si="195">IF(AP31&gt;1,AO33,0)</f>
        <v>0</v>
      </c>
      <c r="AQ33" s="114">
        <f t="shared" ref="AQ33" si="196">IF(AQ31&gt;1,AP33,0)</f>
        <v>0</v>
      </c>
      <c r="AR33" s="114">
        <f t="shared" ref="AR33" si="197">IF(AR31&gt;1,AQ33,0)</f>
        <v>0</v>
      </c>
      <c r="AS33" s="114">
        <f t="shared" ref="AS33" si="198">IF(AS31&gt;1,AR33,0)</f>
        <v>0</v>
      </c>
      <c r="AT33" s="114">
        <f t="shared" ref="AT33" si="199">IF(AT31&gt;1,AS33,0)</f>
        <v>0</v>
      </c>
      <c r="AU33" s="114">
        <f t="shared" ref="AU33" si="200">IF(AU31&gt;1,AT33,0)</f>
        <v>0</v>
      </c>
      <c r="AV33" s="114">
        <f t="shared" ref="AV33" si="201">IF(AV31&gt;1,AU33,0)</f>
        <v>0</v>
      </c>
      <c r="AW33" s="114">
        <f t="shared" ref="AW33" si="202">IF(AW31&gt;1,AV33,0)</f>
        <v>0</v>
      </c>
      <c r="AX33" s="114">
        <f t="shared" ref="AX33" si="203">IF(AX31&gt;1,AW33,0)</f>
        <v>0</v>
      </c>
      <c r="AY33" s="114">
        <f t="shared" ref="AY33" si="204">IF(AY31&gt;1,AX33,0)</f>
        <v>0</v>
      </c>
      <c r="AZ33" s="114">
        <f t="shared" ref="AZ33" si="205">IF(AZ31&gt;1,AY33,0)</f>
        <v>0</v>
      </c>
      <c r="BA33" s="114">
        <f t="shared" ref="BA33" si="206">IF(BA31&gt;1,AZ33,0)</f>
        <v>0</v>
      </c>
      <c r="BB33" s="114">
        <f t="shared" ref="BB33" si="207">IF(BB31&gt;1,BA33,0)</f>
        <v>0</v>
      </c>
      <c r="BC33" s="114">
        <f t="shared" ref="BC33" si="208">IF(BC31&gt;1,BB33,0)</f>
        <v>0</v>
      </c>
      <c r="BD33" s="114">
        <f>IF(BD31&gt;1,BD31/$B$7,0)</f>
        <v>0</v>
      </c>
      <c r="BE33" s="114">
        <f>IF(BE31&gt;1,BD33,0)</f>
        <v>0</v>
      </c>
      <c r="BF33" s="114">
        <f t="shared" ref="BF33" si="209">IF(BF31&gt;1,BE33,0)</f>
        <v>0</v>
      </c>
      <c r="BG33" s="114">
        <f t="shared" ref="BG33" si="210">IF(BG31&gt;1,BF33,0)</f>
        <v>0</v>
      </c>
      <c r="BH33" s="114">
        <f t="shared" ref="BH33" si="211">IF(BH31&gt;1,BG33,0)</f>
        <v>0</v>
      </c>
      <c r="BI33" s="114">
        <f t="shared" ref="BI33" si="212">IF(BI31&gt;1,BH33,0)</f>
        <v>0</v>
      </c>
      <c r="BJ33" s="114">
        <f t="shared" ref="BJ33" si="213">IF(BJ31&gt;1,BI33,0)</f>
        <v>0</v>
      </c>
      <c r="BK33" s="114">
        <f t="shared" ref="BK33" si="214">IF(BK31&gt;1,BJ33,0)</f>
        <v>0</v>
      </c>
      <c r="BL33" s="114">
        <f t="shared" ref="BL33" si="215">IF(BL31&gt;1,BK33,0)</f>
        <v>0</v>
      </c>
      <c r="BM33" s="114">
        <f t="shared" ref="BM33" si="216">IF(BM31&gt;1,BL33,0)</f>
        <v>0</v>
      </c>
      <c r="BN33" s="114">
        <f t="shared" ref="BN33" si="217">IF(BN31&gt;1,BM33,0)</f>
        <v>0</v>
      </c>
      <c r="BO33" s="114">
        <f t="shared" ref="BO33" si="218">IF(BO31&gt;1,BN33,0)</f>
        <v>0</v>
      </c>
      <c r="BP33" s="114">
        <f t="shared" ref="BP33" si="219">IF(BP31&gt;1,BO33,0)</f>
        <v>0</v>
      </c>
      <c r="BQ33" s="114">
        <f t="shared" ref="BQ33" si="220">IF(BQ31&gt;1,BP33,0)</f>
        <v>0</v>
      </c>
      <c r="BR33" s="114">
        <f t="shared" ref="BR33" si="221">IF(BR31&gt;1,BQ33,0)</f>
        <v>0</v>
      </c>
      <c r="BS33" s="114">
        <f t="shared" ref="BS33" si="222">IF(BS31&gt;1,BR33,0)</f>
        <v>0</v>
      </c>
      <c r="BT33" s="114">
        <f t="shared" ref="BT33" si="223">IF(BT31&gt;1,BS33,0)</f>
        <v>0</v>
      </c>
      <c r="BU33" s="114">
        <f t="shared" ref="BU33" si="224">IF(BU31&gt;1,BT33,0)</f>
        <v>0</v>
      </c>
      <c r="BV33" s="114">
        <f t="shared" ref="BV33" si="225">IF(BV31&gt;1,BU33,0)</f>
        <v>0</v>
      </c>
      <c r="BW33" s="114">
        <f t="shared" ref="BW33" si="226">IF(BW31&gt;1,BV33,0)</f>
        <v>0</v>
      </c>
      <c r="BX33" s="114">
        <f t="shared" ref="BX33" si="227">IF(BX31&gt;1,BW33,0)</f>
        <v>0</v>
      </c>
      <c r="BY33" s="114">
        <f t="shared" ref="BY33" si="228">IF(BY31&gt;1,BX33,0)</f>
        <v>0</v>
      </c>
      <c r="BZ33" s="114">
        <f t="shared" ref="BZ33" si="229">IF(BZ31&gt;1,BY33,0)</f>
        <v>0</v>
      </c>
      <c r="CA33" s="114">
        <f t="shared" ref="CA33" si="230">IF(CA31&gt;1,BZ33,0)</f>
        <v>0</v>
      </c>
      <c r="CB33" s="114">
        <f t="shared" ref="CB33" si="231">IF(CB31&gt;1,CA33,0)</f>
        <v>0</v>
      </c>
      <c r="CC33" s="114">
        <f>IF(CC31&gt;1,CC31/$B$7,0)</f>
        <v>0</v>
      </c>
      <c r="CD33" s="114">
        <f>IF(CD31&gt;1,CC33,0)</f>
        <v>0</v>
      </c>
      <c r="CE33" s="114">
        <f t="shared" ref="CE33" si="232">IF(CE31&gt;1,CD33,0)</f>
        <v>0</v>
      </c>
      <c r="CF33" s="114">
        <f t="shared" ref="CF33" si="233">IF(CF31&gt;1,CE33,0)</f>
        <v>0</v>
      </c>
      <c r="CG33" s="114">
        <f t="shared" ref="CG33" si="234">IF(CG31&gt;1,CF33,0)</f>
        <v>0</v>
      </c>
      <c r="CH33" s="114">
        <f t="shared" ref="CH33" si="235">IF(CH31&gt;1,CG33,0)</f>
        <v>0</v>
      </c>
      <c r="CI33" s="114">
        <f t="shared" ref="CI33" si="236">IF(CI31&gt;1,CH33,0)</f>
        <v>0</v>
      </c>
      <c r="CJ33" s="114">
        <f t="shared" ref="CJ33" si="237">IF(CJ31&gt;1,CI33,0)</f>
        <v>0</v>
      </c>
      <c r="CK33" s="114">
        <f t="shared" ref="CK33" si="238">IF(CK31&gt;1,CJ33,0)</f>
        <v>0</v>
      </c>
      <c r="CL33" s="114">
        <f t="shared" ref="CL33" si="239">IF(CL31&gt;1,CK33,0)</f>
        <v>0</v>
      </c>
      <c r="CM33" s="114">
        <f t="shared" ref="CM33" si="240">IF(CM31&gt;1,CL33,0)</f>
        <v>0</v>
      </c>
      <c r="CN33" s="114">
        <f t="shared" ref="CN33" si="241">IF(CN31&gt;1,CM33,0)</f>
        <v>0</v>
      </c>
      <c r="CO33" s="114">
        <f t="shared" ref="CO33" si="242">IF(CO31&gt;1,CN33,0)</f>
        <v>0</v>
      </c>
      <c r="CP33" s="114">
        <f t="shared" ref="CP33" si="243">IF(CP31&gt;1,CO33,0)</f>
        <v>0</v>
      </c>
      <c r="CQ33" s="114">
        <f t="shared" ref="CQ33" si="244">IF(CQ31&gt;1,CP33,0)</f>
        <v>0</v>
      </c>
      <c r="CR33" s="114">
        <f t="shared" ref="CR33" si="245">IF(CR31&gt;1,CQ33,0)</f>
        <v>0</v>
      </c>
      <c r="CS33" s="114">
        <f t="shared" ref="CS33" si="246">IF(CS31&gt;1,CR33,0)</f>
        <v>0</v>
      </c>
      <c r="CT33" s="114">
        <f t="shared" ref="CT33" si="247">IF(CT31&gt;1,CS33,0)</f>
        <v>0</v>
      </c>
      <c r="CU33" s="114">
        <f t="shared" ref="CU33" si="248">IF(CU31&gt;1,CT33,0)</f>
        <v>0</v>
      </c>
      <c r="CV33" s="114">
        <f t="shared" ref="CV33" si="249">IF(CV31&gt;1,CU33,0)</f>
        <v>0</v>
      </c>
      <c r="CW33" s="114">
        <f t="shared" ref="CW33" si="250">IF(CW31&gt;1,CV33,0)</f>
        <v>0</v>
      </c>
      <c r="CX33" s="114">
        <f t="shared" ref="CX33" si="251">IF(CX31&gt;1,CW33,0)</f>
        <v>0</v>
      </c>
      <c r="CY33" s="114">
        <f t="shared" ref="CY33" si="252">IF(CY31&gt;1,CX33,0)</f>
        <v>0</v>
      </c>
      <c r="CZ33" s="114">
        <f t="shared" ref="CZ33" si="253">IF(CZ31&gt;1,CY33,0)</f>
        <v>0</v>
      </c>
      <c r="DA33" s="114">
        <f t="shared" ref="DA33" si="254">IF(DA31&gt;1,CZ33,0)</f>
        <v>0</v>
      </c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</row>
    <row r="34" spans="1:115" s="83" customFormat="1" ht="15"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</row>
    <row r="35" spans="1:115" s="83" customFormat="1">
      <c r="A35" s="83" t="str">
        <f>'Low LF - portfolio costs'!A14</f>
        <v>Wind - PC 20</v>
      </c>
    </row>
    <row r="36" spans="1:115" s="83" customFormat="1" ht="15">
      <c r="A36" s="83" t="s">
        <v>94</v>
      </c>
      <c r="P36" s="112"/>
      <c r="Q36" s="112"/>
      <c r="R36" s="112"/>
      <c r="S36" s="112"/>
      <c r="T36" s="112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2">
        <f>'Low LF - portfolio costs'!AF$12*AE$22*0</f>
        <v>0</v>
      </c>
      <c r="AG36" s="112">
        <f t="shared" ref="AG36" si="255">IF(AF37&gt;0,AF37,0)</f>
        <v>0</v>
      </c>
      <c r="AH36" s="112">
        <f t="shared" ref="AH36" si="256">IF(AG37&gt;0,AG37,0)</f>
        <v>0</v>
      </c>
      <c r="AI36" s="112">
        <f t="shared" ref="AI36" si="257">IF(AH37&gt;0,AH37,0)</f>
        <v>0</v>
      </c>
      <c r="AJ36" s="112">
        <f t="shared" ref="AJ36" si="258">IF(AI37&gt;0,AI37,0)</f>
        <v>0</v>
      </c>
      <c r="AK36" s="112">
        <f t="shared" ref="AK36" si="259">IF(AJ37&gt;0,AJ37,0)</f>
        <v>0</v>
      </c>
      <c r="AL36" s="112">
        <f t="shared" ref="AL36" si="260">IF(AK37&gt;0,AK37,0)</f>
        <v>0</v>
      </c>
      <c r="AM36" s="112">
        <f t="shared" ref="AM36" si="261">IF(AL37&gt;0,AL37,0)</f>
        <v>0</v>
      </c>
      <c r="AN36" s="112">
        <f t="shared" ref="AN36" si="262">IF(AM37&gt;0,AM37,0)</f>
        <v>0</v>
      </c>
      <c r="AO36" s="112">
        <f t="shared" ref="AO36" si="263">IF(AN37&gt;0,AN37,0)</f>
        <v>0</v>
      </c>
      <c r="AP36" s="112">
        <f t="shared" ref="AP36" si="264">IF(AO37&gt;0,AO37,0)</f>
        <v>0</v>
      </c>
      <c r="AQ36" s="112">
        <f t="shared" ref="AQ36" si="265">IF(AP37&gt;0,AP37,0)</f>
        <v>0</v>
      </c>
      <c r="AR36" s="112">
        <f t="shared" ref="AR36" si="266">IF(AQ37&gt;0,AQ37,0)</f>
        <v>0</v>
      </c>
      <c r="AS36" s="112">
        <f t="shared" ref="AS36" si="267">IF(AR37&gt;0,AR37,0)</f>
        <v>0</v>
      </c>
      <c r="AT36" s="112">
        <f t="shared" ref="AT36" si="268">IF(AS37&gt;0,AS37,0)</f>
        <v>0</v>
      </c>
      <c r="AU36" s="112">
        <f t="shared" ref="AU36" si="269">IF(AT37&gt;0,AT37,0)</f>
        <v>0</v>
      </c>
      <c r="AV36" s="112">
        <f t="shared" ref="AV36" si="270">IF(AU37&gt;0,AU37,0)</f>
        <v>0</v>
      </c>
      <c r="AW36" s="112">
        <f t="shared" ref="AW36" si="271">IF(AV37&gt;0,AV37,0)</f>
        <v>0</v>
      </c>
      <c r="AX36" s="112">
        <f t="shared" ref="AX36" si="272">IF(AW37&gt;0,AW37,0)</f>
        <v>0</v>
      </c>
      <c r="AY36" s="112">
        <f t="shared" ref="AY36" si="273">IF(AX37&gt;0,AX37,0)</f>
        <v>0</v>
      </c>
      <c r="AZ36" s="112">
        <f t="shared" ref="AZ36" si="274">IF(AY37&gt;0,AY37,0)</f>
        <v>0</v>
      </c>
      <c r="BA36" s="112">
        <f t="shared" ref="BA36" si="275">IF(AZ37&gt;0,AZ37,0)</f>
        <v>0</v>
      </c>
      <c r="BB36" s="112">
        <f t="shared" ref="BB36" si="276">IF(BA37&gt;0,BA37,0)</f>
        <v>0</v>
      </c>
      <c r="BC36" s="112">
        <f t="shared" ref="BC36" si="277">IF(BB37&gt;0,BB37,0)</f>
        <v>0</v>
      </c>
      <c r="BD36" s="112">
        <f t="shared" ref="BD36" si="278">IF(BC37&gt;0,BC37,0)</f>
        <v>0</v>
      </c>
      <c r="BE36" s="112">
        <f>'Low LF - portfolio costs'!BE$12*BD$22*0</f>
        <v>0</v>
      </c>
      <c r="BF36" s="112">
        <f t="shared" ref="BF36" si="279">IF(BE37&gt;0,BE37,0)</f>
        <v>0</v>
      </c>
      <c r="BG36" s="112">
        <f t="shared" ref="BG36" si="280">IF(BF37&gt;0,BF37,0)</f>
        <v>0</v>
      </c>
      <c r="BH36" s="112">
        <f t="shared" ref="BH36" si="281">IF(BG37&gt;0,BG37,0)</f>
        <v>0</v>
      </c>
      <c r="BI36" s="112">
        <f t="shared" ref="BI36" si="282">IF(BH37&gt;0,BH37,0)</f>
        <v>0</v>
      </c>
      <c r="BJ36" s="112">
        <f t="shared" ref="BJ36" si="283">IF(BI37&gt;0,BI37,0)</f>
        <v>0</v>
      </c>
      <c r="BK36" s="112">
        <f t="shared" ref="BK36" si="284">IF(BJ37&gt;0,BJ37,0)</f>
        <v>0</v>
      </c>
      <c r="BL36" s="112">
        <f t="shared" ref="BL36" si="285">IF(BK37&gt;0,BK37,0)</f>
        <v>0</v>
      </c>
      <c r="BM36" s="112">
        <f t="shared" ref="BM36" si="286">IF(BL37&gt;0,BL37,0)</f>
        <v>0</v>
      </c>
      <c r="BN36" s="112">
        <f t="shared" ref="BN36" si="287">IF(BM37&gt;0,BM37,0)</f>
        <v>0</v>
      </c>
      <c r="BO36" s="112">
        <f t="shared" ref="BO36" si="288">IF(BN37&gt;0,BN37,0)</f>
        <v>0</v>
      </c>
      <c r="BP36" s="112">
        <f t="shared" ref="BP36" si="289">IF(BO37&gt;0,BO37,0)</f>
        <v>0</v>
      </c>
      <c r="BQ36" s="112">
        <f t="shared" ref="BQ36" si="290">IF(BP37&gt;0,BP37,0)</f>
        <v>0</v>
      </c>
      <c r="BR36" s="112">
        <f t="shared" ref="BR36" si="291">IF(BQ37&gt;0,BQ37,0)</f>
        <v>0</v>
      </c>
      <c r="BS36" s="112">
        <f t="shared" ref="BS36" si="292">IF(BR37&gt;0,BR37,0)</f>
        <v>0</v>
      </c>
      <c r="BT36" s="112">
        <f t="shared" ref="BT36" si="293">IF(BS37&gt;0,BS37,0)</f>
        <v>0</v>
      </c>
      <c r="BU36" s="112">
        <f t="shared" ref="BU36" si="294">IF(BT37&gt;0,BT37,0)</f>
        <v>0</v>
      </c>
      <c r="BV36" s="112">
        <f t="shared" ref="BV36" si="295">IF(BU37&gt;0,BU37,0)</f>
        <v>0</v>
      </c>
      <c r="BW36" s="112">
        <f t="shared" ref="BW36" si="296">IF(BV37&gt;0,BV37,0)</f>
        <v>0</v>
      </c>
      <c r="BX36" s="112">
        <f t="shared" ref="BX36" si="297">IF(BW37&gt;0,BW37,0)</f>
        <v>0</v>
      </c>
      <c r="BY36" s="112">
        <f t="shared" ref="BY36" si="298">IF(BX37&gt;0,BX37,0)</f>
        <v>0</v>
      </c>
      <c r="BZ36" s="112">
        <f t="shared" ref="BZ36" si="299">IF(BY37&gt;0,BY37,0)</f>
        <v>0</v>
      </c>
      <c r="CA36" s="112">
        <f t="shared" ref="CA36" si="300">IF(BZ37&gt;0,BZ37,0)</f>
        <v>0</v>
      </c>
      <c r="CB36" s="112">
        <f t="shared" ref="CB36" si="301">IF(CA37&gt;0,CA37,0)</f>
        <v>0</v>
      </c>
      <c r="CC36" s="112">
        <f t="shared" ref="CC36" si="302">IF(CB37&gt;0,CB37,0)</f>
        <v>0</v>
      </c>
      <c r="CD36" s="112">
        <f>'Low LF - portfolio costs'!CD$12*CC$22*0</f>
        <v>0</v>
      </c>
      <c r="CE36" s="112">
        <f t="shared" ref="CE36" si="303">IF(CD37&gt;0,CD37,0)</f>
        <v>0</v>
      </c>
      <c r="CF36" s="112">
        <f t="shared" ref="CF36" si="304">IF(CE37&gt;0,CE37,0)</f>
        <v>0</v>
      </c>
      <c r="CG36" s="112">
        <f t="shared" ref="CG36" si="305">IF(CF37&gt;0,CF37,0)</f>
        <v>0</v>
      </c>
      <c r="CH36" s="112">
        <f t="shared" ref="CH36" si="306">IF(CG37&gt;0,CG37,0)</f>
        <v>0</v>
      </c>
      <c r="CI36" s="112">
        <f t="shared" ref="CI36" si="307">IF(CH37&gt;0,CH37,0)</f>
        <v>0</v>
      </c>
      <c r="CJ36" s="112">
        <f t="shared" ref="CJ36" si="308">IF(CI37&gt;0,CI37,0)</f>
        <v>0</v>
      </c>
      <c r="CK36" s="112">
        <f t="shared" ref="CK36" si="309">IF(CJ37&gt;0,CJ37,0)</f>
        <v>0</v>
      </c>
      <c r="CL36" s="112">
        <f t="shared" ref="CL36" si="310">IF(CK37&gt;0,CK37,0)</f>
        <v>0</v>
      </c>
      <c r="CM36" s="112">
        <f t="shared" ref="CM36" si="311">IF(CL37&gt;0,CL37,0)</f>
        <v>0</v>
      </c>
      <c r="CN36" s="112">
        <f t="shared" ref="CN36" si="312">IF(CM37&gt;0,CM37,0)</f>
        <v>0</v>
      </c>
      <c r="CO36" s="112">
        <f t="shared" ref="CO36" si="313">IF(CN37&gt;0,CN37,0)</f>
        <v>0</v>
      </c>
      <c r="CP36" s="112">
        <f t="shared" ref="CP36" si="314">IF(CO37&gt;0,CO37,0)</f>
        <v>0</v>
      </c>
      <c r="CQ36" s="112">
        <f t="shared" ref="CQ36" si="315">IF(CP37&gt;0,CP37,0)</f>
        <v>0</v>
      </c>
      <c r="CR36" s="112">
        <f t="shared" ref="CR36" si="316">IF(CQ37&gt;0,CQ37,0)</f>
        <v>0</v>
      </c>
      <c r="CS36" s="112">
        <f t="shared" ref="CS36" si="317">IF(CR37&gt;0,CR37,0)</f>
        <v>0</v>
      </c>
      <c r="CT36" s="112">
        <f t="shared" ref="CT36" si="318">IF(CS37&gt;0,CS37,0)</f>
        <v>0</v>
      </c>
      <c r="CU36" s="112">
        <f t="shared" ref="CU36" si="319">IF(CT37&gt;0,CT37,0)</f>
        <v>0</v>
      </c>
      <c r="CV36" s="112">
        <f t="shared" ref="CV36" si="320">IF(CU37&gt;0,CU37,0)</f>
        <v>0</v>
      </c>
      <c r="CW36" s="112">
        <f t="shared" ref="CW36" si="321">IF(CV37&gt;0,CV37,0)</f>
        <v>0</v>
      </c>
      <c r="CX36" s="112">
        <f t="shared" ref="CX36" si="322">IF(CW37&gt;0,CW37,0)</f>
        <v>0</v>
      </c>
      <c r="CY36" s="112">
        <f t="shared" ref="CY36" si="323">IF(CX37&gt;0,CX37,0)</f>
        <v>0</v>
      </c>
      <c r="CZ36" s="112">
        <f t="shared" ref="CZ36" si="324">IF(CY37&gt;0,CY37,0)</f>
        <v>0</v>
      </c>
      <c r="DA36" s="112">
        <f t="shared" ref="DA36" si="325">IF(CZ37&gt;0,CZ37,0)</f>
        <v>0</v>
      </c>
      <c r="DB36" s="112">
        <f t="shared" ref="DB36" si="326">IF(DA37&gt;0,DA37,0)</f>
        <v>0</v>
      </c>
      <c r="DC36" s="112"/>
      <c r="DD36" s="112"/>
      <c r="DE36" s="112"/>
      <c r="DF36" s="112"/>
      <c r="DG36" s="112"/>
      <c r="DH36" s="112"/>
      <c r="DI36" s="112"/>
      <c r="DJ36" s="112"/>
      <c r="DK36" s="112"/>
    </row>
    <row r="37" spans="1:115" s="83" customFormat="1" ht="15">
      <c r="A37" s="83" t="s">
        <v>95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2"/>
      <c r="Q37" s="112"/>
      <c r="R37" s="112"/>
      <c r="S37" s="112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2">
        <f t="shared" ref="AF37:BD37" si="327">+AF36-AF38</f>
        <v>0</v>
      </c>
      <c r="AG37" s="112">
        <f t="shared" si="327"/>
        <v>0</v>
      </c>
      <c r="AH37" s="112">
        <f t="shared" si="327"/>
        <v>0</v>
      </c>
      <c r="AI37" s="112">
        <f t="shared" si="327"/>
        <v>0</v>
      </c>
      <c r="AJ37" s="112">
        <f t="shared" si="327"/>
        <v>0</v>
      </c>
      <c r="AK37" s="112">
        <f t="shared" si="327"/>
        <v>0</v>
      </c>
      <c r="AL37" s="112">
        <f t="shared" si="327"/>
        <v>0</v>
      </c>
      <c r="AM37" s="112">
        <f t="shared" si="327"/>
        <v>0</v>
      </c>
      <c r="AN37" s="112">
        <f t="shared" si="327"/>
        <v>0</v>
      </c>
      <c r="AO37" s="112">
        <f t="shared" si="327"/>
        <v>0</v>
      </c>
      <c r="AP37" s="112">
        <f t="shared" si="327"/>
        <v>0</v>
      </c>
      <c r="AQ37" s="112">
        <f t="shared" si="327"/>
        <v>0</v>
      </c>
      <c r="AR37" s="112">
        <f t="shared" si="327"/>
        <v>0</v>
      </c>
      <c r="AS37" s="112">
        <f t="shared" si="327"/>
        <v>0</v>
      </c>
      <c r="AT37" s="112">
        <f t="shared" si="327"/>
        <v>0</v>
      </c>
      <c r="AU37" s="112">
        <f t="shared" si="327"/>
        <v>0</v>
      </c>
      <c r="AV37" s="112">
        <f t="shared" si="327"/>
        <v>0</v>
      </c>
      <c r="AW37" s="112">
        <f t="shared" si="327"/>
        <v>0</v>
      </c>
      <c r="AX37" s="112">
        <f t="shared" si="327"/>
        <v>0</v>
      </c>
      <c r="AY37" s="112">
        <f t="shared" si="327"/>
        <v>0</v>
      </c>
      <c r="AZ37" s="112">
        <f t="shared" si="327"/>
        <v>0</v>
      </c>
      <c r="BA37" s="112">
        <f t="shared" si="327"/>
        <v>0</v>
      </c>
      <c r="BB37" s="112">
        <f t="shared" si="327"/>
        <v>0</v>
      </c>
      <c r="BC37" s="112">
        <f t="shared" si="327"/>
        <v>0</v>
      </c>
      <c r="BD37" s="112">
        <f t="shared" si="327"/>
        <v>0</v>
      </c>
      <c r="BE37" s="112">
        <f t="shared" ref="BE37:CC37" si="328">+BE36-BE38</f>
        <v>0</v>
      </c>
      <c r="BF37" s="112">
        <f t="shared" si="328"/>
        <v>0</v>
      </c>
      <c r="BG37" s="112">
        <f t="shared" si="328"/>
        <v>0</v>
      </c>
      <c r="BH37" s="112">
        <f t="shared" si="328"/>
        <v>0</v>
      </c>
      <c r="BI37" s="112">
        <f t="shared" si="328"/>
        <v>0</v>
      </c>
      <c r="BJ37" s="112">
        <f t="shared" si="328"/>
        <v>0</v>
      </c>
      <c r="BK37" s="112">
        <f t="shared" si="328"/>
        <v>0</v>
      </c>
      <c r="BL37" s="112">
        <f t="shared" si="328"/>
        <v>0</v>
      </c>
      <c r="BM37" s="112">
        <f t="shared" si="328"/>
        <v>0</v>
      </c>
      <c r="BN37" s="112">
        <f t="shared" si="328"/>
        <v>0</v>
      </c>
      <c r="BO37" s="112">
        <f t="shared" si="328"/>
        <v>0</v>
      </c>
      <c r="BP37" s="112">
        <f t="shared" si="328"/>
        <v>0</v>
      </c>
      <c r="BQ37" s="112">
        <f t="shared" si="328"/>
        <v>0</v>
      </c>
      <c r="BR37" s="112">
        <f t="shared" si="328"/>
        <v>0</v>
      </c>
      <c r="BS37" s="112">
        <f t="shared" si="328"/>
        <v>0</v>
      </c>
      <c r="BT37" s="112">
        <f t="shared" si="328"/>
        <v>0</v>
      </c>
      <c r="BU37" s="112">
        <f t="shared" si="328"/>
        <v>0</v>
      </c>
      <c r="BV37" s="112">
        <f t="shared" si="328"/>
        <v>0</v>
      </c>
      <c r="BW37" s="112">
        <f t="shared" si="328"/>
        <v>0</v>
      </c>
      <c r="BX37" s="112">
        <f t="shared" si="328"/>
        <v>0</v>
      </c>
      <c r="BY37" s="112">
        <f t="shared" si="328"/>
        <v>0</v>
      </c>
      <c r="BZ37" s="112">
        <f t="shared" si="328"/>
        <v>0</v>
      </c>
      <c r="CA37" s="112">
        <f t="shared" si="328"/>
        <v>0</v>
      </c>
      <c r="CB37" s="112">
        <f t="shared" si="328"/>
        <v>0</v>
      </c>
      <c r="CC37" s="112">
        <f t="shared" si="328"/>
        <v>0</v>
      </c>
      <c r="CD37" s="112">
        <f t="shared" ref="CD37:DB37" si="329">+CD36-CD38</f>
        <v>0</v>
      </c>
      <c r="CE37" s="112">
        <f t="shared" si="329"/>
        <v>0</v>
      </c>
      <c r="CF37" s="112">
        <f t="shared" si="329"/>
        <v>0</v>
      </c>
      <c r="CG37" s="112">
        <f t="shared" si="329"/>
        <v>0</v>
      </c>
      <c r="CH37" s="112">
        <f t="shared" si="329"/>
        <v>0</v>
      </c>
      <c r="CI37" s="112">
        <f t="shared" si="329"/>
        <v>0</v>
      </c>
      <c r="CJ37" s="112">
        <f t="shared" si="329"/>
        <v>0</v>
      </c>
      <c r="CK37" s="112">
        <f t="shared" si="329"/>
        <v>0</v>
      </c>
      <c r="CL37" s="112">
        <f t="shared" si="329"/>
        <v>0</v>
      </c>
      <c r="CM37" s="112">
        <f t="shared" si="329"/>
        <v>0</v>
      </c>
      <c r="CN37" s="112">
        <f t="shared" si="329"/>
        <v>0</v>
      </c>
      <c r="CO37" s="112">
        <f t="shared" si="329"/>
        <v>0</v>
      </c>
      <c r="CP37" s="112">
        <f t="shared" si="329"/>
        <v>0</v>
      </c>
      <c r="CQ37" s="112">
        <f t="shared" si="329"/>
        <v>0</v>
      </c>
      <c r="CR37" s="112">
        <f t="shared" si="329"/>
        <v>0</v>
      </c>
      <c r="CS37" s="112">
        <f t="shared" si="329"/>
        <v>0</v>
      </c>
      <c r="CT37" s="112">
        <f t="shared" si="329"/>
        <v>0</v>
      </c>
      <c r="CU37" s="112">
        <f t="shared" si="329"/>
        <v>0</v>
      </c>
      <c r="CV37" s="112">
        <f t="shared" si="329"/>
        <v>0</v>
      </c>
      <c r="CW37" s="112">
        <f t="shared" si="329"/>
        <v>0</v>
      </c>
      <c r="CX37" s="112">
        <f t="shared" si="329"/>
        <v>0</v>
      </c>
      <c r="CY37" s="112">
        <f t="shared" si="329"/>
        <v>0</v>
      </c>
      <c r="CZ37" s="112">
        <f t="shared" si="329"/>
        <v>0</v>
      </c>
      <c r="DA37" s="112">
        <f t="shared" si="329"/>
        <v>0</v>
      </c>
      <c r="DB37" s="112">
        <f t="shared" si="329"/>
        <v>0</v>
      </c>
      <c r="DC37" s="112"/>
      <c r="DD37" s="112"/>
      <c r="DE37" s="112"/>
      <c r="DF37" s="112"/>
      <c r="DG37" s="112"/>
      <c r="DH37" s="112"/>
      <c r="DI37" s="112"/>
      <c r="DJ37" s="112"/>
      <c r="DK37" s="112"/>
    </row>
    <row r="38" spans="1:115" s="83" customFormat="1" ht="15">
      <c r="A38" s="83" t="s">
        <v>96</v>
      </c>
      <c r="P38" s="114"/>
      <c r="Q38" s="114"/>
      <c r="R38" s="114"/>
      <c r="S38" s="114"/>
      <c r="T38" s="114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4">
        <f>IF(AF36&gt;1,AF36/$B$7,0)</f>
        <v>0</v>
      </c>
      <c r="AG38" s="114">
        <f>IF(AG36&gt;1,AF38,0)</f>
        <v>0</v>
      </c>
      <c r="AH38" s="114">
        <f t="shared" ref="AH38" si="330">IF(AH36&gt;1,AG38,0)</f>
        <v>0</v>
      </c>
      <c r="AI38" s="114">
        <f t="shared" ref="AI38" si="331">IF(AI36&gt;1,AH38,0)</f>
        <v>0</v>
      </c>
      <c r="AJ38" s="114">
        <f t="shared" ref="AJ38" si="332">IF(AJ36&gt;1,AI38,0)</f>
        <v>0</v>
      </c>
      <c r="AK38" s="114">
        <f t="shared" ref="AK38" si="333">IF(AK36&gt;1,AJ38,0)</f>
        <v>0</v>
      </c>
      <c r="AL38" s="114">
        <f t="shared" ref="AL38" si="334">IF(AL36&gt;1,AK38,0)</f>
        <v>0</v>
      </c>
      <c r="AM38" s="114">
        <f t="shared" ref="AM38" si="335">IF(AM36&gt;1,AL38,0)</f>
        <v>0</v>
      </c>
      <c r="AN38" s="114">
        <f t="shared" ref="AN38" si="336">IF(AN36&gt;1,AM38,0)</f>
        <v>0</v>
      </c>
      <c r="AO38" s="114">
        <f t="shared" ref="AO38" si="337">IF(AO36&gt;1,AN38,0)</f>
        <v>0</v>
      </c>
      <c r="AP38" s="114">
        <f t="shared" ref="AP38" si="338">IF(AP36&gt;1,AO38,0)</f>
        <v>0</v>
      </c>
      <c r="AQ38" s="114">
        <f t="shared" ref="AQ38" si="339">IF(AQ36&gt;1,AP38,0)</f>
        <v>0</v>
      </c>
      <c r="AR38" s="114">
        <f t="shared" ref="AR38" si="340">IF(AR36&gt;1,AQ38,0)</f>
        <v>0</v>
      </c>
      <c r="AS38" s="114">
        <f t="shared" ref="AS38" si="341">IF(AS36&gt;1,AR38,0)</f>
        <v>0</v>
      </c>
      <c r="AT38" s="114">
        <f t="shared" ref="AT38" si="342">IF(AT36&gt;1,AS38,0)</f>
        <v>0</v>
      </c>
      <c r="AU38" s="114">
        <f t="shared" ref="AU38" si="343">IF(AU36&gt;1,AT38,0)</f>
        <v>0</v>
      </c>
      <c r="AV38" s="114">
        <f t="shared" ref="AV38" si="344">IF(AV36&gt;1,AU38,0)</f>
        <v>0</v>
      </c>
      <c r="AW38" s="114">
        <f t="shared" ref="AW38" si="345">IF(AW36&gt;1,AV38,0)</f>
        <v>0</v>
      </c>
      <c r="AX38" s="114">
        <f t="shared" ref="AX38" si="346">IF(AX36&gt;1,AW38,0)</f>
        <v>0</v>
      </c>
      <c r="AY38" s="114">
        <f t="shared" ref="AY38" si="347">IF(AY36&gt;1,AX38,0)</f>
        <v>0</v>
      </c>
      <c r="AZ38" s="114">
        <f t="shared" ref="AZ38" si="348">IF(AZ36&gt;1,AY38,0)</f>
        <v>0</v>
      </c>
      <c r="BA38" s="114">
        <f t="shared" ref="BA38" si="349">IF(BA36&gt;1,AZ38,0)</f>
        <v>0</v>
      </c>
      <c r="BB38" s="114">
        <f t="shared" ref="BB38" si="350">IF(BB36&gt;1,BA38,0)</f>
        <v>0</v>
      </c>
      <c r="BC38" s="114">
        <f t="shared" ref="BC38" si="351">IF(BC36&gt;1,BB38,0)</f>
        <v>0</v>
      </c>
      <c r="BD38" s="114">
        <f t="shared" ref="BD38" si="352">IF(BD36&gt;1,BC38,0)</f>
        <v>0</v>
      </c>
      <c r="BE38" s="114">
        <f>IF(BE36&gt;1,BE36/$B$7,0)</f>
        <v>0</v>
      </c>
      <c r="BF38" s="114">
        <f>IF(BF36&gt;1,BE38,0)</f>
        <v>0</v>
      </c>
      <c r="BG38" s="114">
        <f t="shared" ref="BG38" si="353">IF(BG36&gt;1,BF38,0)</f>
        <v>0</v>
      </c>
      <c r="BH38" s="114">
        <f t="shared" ref="BH38" si="354">IF(BH36&gt;1,BG38,0)</f>
        <v>0</v>
      </c>
      <c r="BI38" s="114">
        <f t="shared" ref="BI38" si="355">IF(BI36&gt;1,BH38,0)</f>
        <v>0</v>
      </c>
      <c r="BJ38" s="114">
        <f t="shared" ref="BJ38" si="356">IF(BJ36&gt;1,BI38,0)</f>
        <v>0</v>
      </c>
      <c r="BK38" s="114">
        <f t="shared" ref="BK38" si="357">IF(BK36&gt;1,BJ38,0)</f>
        <v>0</v>
      </c>
      <c r="BL38" s="114">
        <f t="shared" ref="BL38" si="358">IF(BL36&gt;1,BK38,0)</f>
        <v>0</v>
      </c>
      <c r="BM38" s="114">
        <f t="shared" ref="BM38" si="359">IF(BM36&gt;1,BL38,0)</f>
        <v>0</v>
      </c>
      <c r="BN38" s="114">
        <f t="shared" ref="BN38" si="360">IF(BN36&gt;1,BM38,0)</f>
        <v>0</v>
      </c>
      <c r="BO38" s="114">
        <f t="shared" ref="BO38" si="361">IF(BO36&gt;1,BN38,0)</f>
        <v>0</v>
      </c>
      <c r="BP38" s="114">
        <f t="shared" ref="BP38" si="362">IF(BP36&gt;1,BO38,0)</f>
        <v>0</v>
      </c>
      <c r="BQ38" s="114">
        <f t="shared" ref="BQ38" si="363">IF(BQ36&gt;1,BP38,0)</f>
        <v>0</v>
      </c>
      <c r="BR38" s="114">
        <f t="shared" ref="BR38" si="364">IF(BR36&gt;1,BQ38,0)</f>
        <v>0</v>
      </c>
      <c r="BS38" s="114">
        <f t="shared" ref="BS38" si="365">IF(BS36&gt;1,BR38,0)</f>
        <v>0</v>
      </c>
      <c r="BT38" s="114">
        <f t="shared" ref="BT38" si="366">IF(BT36&gt;1,BS38,0)</f>
        <v>0</v>
      </c>
      <c r="BU38" s="114">
        <f t="shared" ref="BU38" si="367">IF(BU36&gt;1,BT38,0)</f>
        <v>0</v>
      </c>
      <c r="BV38" s="114">
        <f t="shared" ref="BV38" si="368">IF(BV36&gt;1,BU38,0)</f>
        <v>0</v>
      </c>
      <c r="BW38" s="114">
        <f t="shared" ref="BW38" si="369">IF(BW36&gt;1,BV38,0)</f>
        <v>0</v>
      </c>
      <c r="BX38" s="114">
        <f t="shared" ref="BX38" si="370">IF(BX36&gt;1,BW38,0)</f>
        <v>0</v>
      </c>
      <c r="BY38" s="114">
        <f t="shared" ref="BY38" si="371">IF(BY36&gt;1,BX38,0)</f>
        <v>0</v>
      </c>
      <c r="BZ38" s="114">
        <f t="shared" ref="BZ38" si="372">IF(BZ36&gt;1,BY38,0)</f>
        <v>0</v>
      </c>
      <c r="CA38" s="114">
        <f t="shared" ref="CA38" si="373">IF(CA36&gt;1,BZ38,0)</f>
        <v>0</v>
      </c>
      <c r="CB38" s="114">
        <f t="shared" ref="CB38" si="374">IF(CB36&gt;1,CA38,0)</f>
        <v>0</v>
      </c>
      <c r="CC38" s="114">
        <f t="shared" ref="CC38" si="375">IF(CC36&gt;1,CB38,0)</f>
        <v>0</v>
      </c>
      <c r="CD38" s="114">
        <f>IF(CD36&gt;1,CD36/$B$7,0)</f>
        <v>0</v>
      </c>
      <c r="CE38" s="114">
        <f>IF(CE36&gt;1,CD38,0)</f>
        <v>0</v>
      </c>
      <c r="CF38" s="114">
        <f t="shared" ref="CF38" si="376">IF(CF36&gt;1,CE38,0)</f>
        <v>0</v>
      </c>
      <c r="CG38" s="114">
        <f t="shared" ref="CG38" si="377">IF(CG36&gt;1,CF38,0)</f>
        <v>0</v>
      </c>
      <c r="CH38" s="114">
        <f t="shared" ref="CH38" si="378">IF(CH36&gt;1,CG38,0)</f>
        <v>0</v>
      </c>
      <c r="CI38" s="114">
        <f t="shared" ref="CI38" si="379">IF(CI36&gt;1,CH38,0)</f>
        <v>0</v>
      </c>
      <c r="CJ38" s="114">
        <f t="shared" ref="CJ38" si="380">IF(CJ36&gt;1,CI38,0)</f>
        <v>0</v>
      </c>
      <c r="CK38" s="114">
        <f t="shared" ref="CK38" si="381">IF(CK36&gt;1,CJ38,0)</f>
        <v>0</v>
      </c>
      <c r="CL38" s="114">
        <f t="shared" ref="CL38" si="382">IF(CL36&gt;1,CK38,0)</f>
        <v>0</v>
      </c>
      <c r="CM38" s="114">
        <f t="shared" ref="CM38" si="383">IF(CM36&gt;1,CL38,0)</f>
        <v>0</v>
      </c>
      <c r="CN38" s="114">
        <f t="shared" ref="CN38" si="384">IF(CN36&gt;1,CM38,0)</f>
        <v>0</v>
      </c>
      <c r="CO38" s="114">
        <f t="shared" ref="CO38" si="385">IF(CO36&gt;1,CN38,0)</f>
        <v>0</v>
      </c>
      <c r="CP38" s="114">
        <f t="shared" ref="CP38" si="386">IF(CP36&gt;1,CO38,0)</f>
        <v>0</v>
      </c>
      <c r="CQ38" s="114">
        <f t="shared" ref="CQ38" si="387">IF(CQ36&gt;1,CP38,0)</f>
        <v>0</v>
      </c>
      <c r="CR38" s="114">
        <f t="shared" ref="CR38" si="388">IF(CR36&gt;1,CQ38,0)</f>
        <v>0</v>
      </c>
      <c r="CS38" s="114">
        <f t="shared" ref="CS38" si="389">IF(CS36&gt;1,CR38,0)</f>
        <v>0</v>
      </c>
      <c r="CT38" s="114">
        <f t="shared" ref="CT38" si="390">IF(CT36&gt;1,CS38,0)</f>
        <v>0</v>
      </c>
      <c r="CU38" s="114">
        <f t="shared" ref="CU38" si="391">IF(CU36&gt;1,CT38,0)</f>
        <v>0</v>
      </c>
      <c r="CV38" s="114">
        <f t="shared" ref="CV38" si="392">IF(CV36&gt;1,CU38,0)</f>
        <v>0</v>
      </c>
      <c r="CW38" s="114">
        <f t="shared" ref="CW38" si="393">IF(CW36&gt;1,CV38,0)</f>
        <v>0</v>
      </c>
      <c r="CX38" s="114">
        <f t="shared" ref="CX38" si="394">IF(CX36&gt;1,CW38,0)</f>
        <v>0</v>
      </c>
      <c r="CY38" s="114">
        <f t="shared" ref="CY38" si="395">IF(CY36&gt;1,CX38,0)</f>
        <v>0</v>
      </c>
      <c r="CZ38" s="114">
        <f t="shared" ref="CZ38" si="396">IF(CZ36&gt;1,CY38,0)</f>
        <v>0</v>
      </c>
      <c r="DA38" s="114">
        <f t="shared" ref="DA38" si="397">IF(DA36&gt;1,CZ38,0)</f>
        <v>0</v>
      </c>
      <c r="DB38" s="114">
        <f t="shared" ref="DB38" si="398">IF(DB36&gt;1,DA38,0)</f>
        <v>0</v>
      </c>
      <c r="DC38" s="114"/>
      <c r="DD38" s="114"/>
      <c r="DE38" s="114"/>
      <c r="DF38" s="114"/>
      <c r="DG38" s="114"/>
      <c r="DH38" s="114"/>
      <c r="DI38" s="114"/>
      <c r="DJ38" s="114"/>
      <c r="DK38" s="114"/>
    </row>
    <row r="39" spans="1:115" s="83" customFormat="1" ht="15"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</row>
    <row r="40" spans="1:115" s="83" customFormat="1" ht="15"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</row>
    <row r="41" spans="1:115" s="83" customFormat="1" ht="15">
      <c r="A41" s="83" t="s">
        <v>170</v>
      </c>
      <c r="B41" s="116"/>
      <c r="C41" s="116"/>
      <c r="D41" s="116"/>
      <c r="E41" s="116"/>
      <c r="F41" s="116"/>
      <c r="G41" s="116"/>
      <c r="H41" s="116"/>
      <c r="I41" s="116"/>
      <c r="J41" s="116">
        <f>'Low LF - portfolio costs'!J$10*I22</f>
        <v>6</v>
      </c>
      <c r="K41" s="116">
        <f t="shared" ref="K41:X41" si="399">IF(J42&gt;0,J42,0)</f>
        <v>5.6</v>
      </c>
      <c r="L41" s="116">
        <f t="shared" si="399"/>
        <v>5.1999999999999993</v>
      </c>
      <c r="M41" s="116">
        <f t="shared" si="399"/>
        <v>4.7999999999999989</v>
      </c>
      <c r="N41" s="116">
        <f t="shared" si="399"/>
        <v>4.3999999999999986</v>
      </c>
      <c r="O41" s="116">
        <f t="shared" si="399"/>
        <v>3.9999999999999987</v>
      </c>
      <c r="P41" s="116">
        <f t="shared" si="399"/>
        <v>3.5999999999999988</v>
      </c>
      <c r="Q41" s="116">
        <f t="shared" si="399"/>
        <v>3.1999999999999988</v>
      </c>
      <c r="R41" s="116">
        <f t="shared" si="399"/>
        <v>2.7999999999999989</v>
      </c>
      <c r="S41" s="116">
        <f t="shared" si="399"/>
        <v>2.399999999999999</v>
      </c>
      <c r="T41" s="116">
        <f t="shared" si="399"/>
        <v>1.9999999999999991</v>
      </c>
      <c r="U41" s="116">
        <f t="shared" si="399"/>
        <v>1.5999999999999992</v>
      </c>
      <c r="V41" s="116">
        <f t="shared" si="399"/>
        <v>1.1999999999999993</v>
      </c>
      <c r="W41" s="116">
        <f t="shared" si="399"/>
        <v>0.79999999999999927</v>
      </c>
      <c r="X41" s="116">
        <f t="shared" si="399"/>
        <v>0.39999999999999925</v>
      </c>
      <c r="Y41" s="116"/>
      <c r="Z41" s="116"/>
      <c r="AA41" s="116"/>
      <c r="AB41" s="116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</row>
    <row r="42" spans="1:115" s="83" customFormat="1" ht="15">
      <c r="B42" s="116"/>
      <c r="C42" s="116"/>
      <c r="D42" s="116"/>
      <c r="E42" s="116"/>
      <c r="F42" s="116"/>
      <c r="G42" s="116"/>
      <c r="H42" s="116"/>
      <c r="I42" s="116"/>
      <c r="J42" s="116">
        <f>+J41-J43</f>
        <v>5.6</v>
      </c>
      <c r="K42" s="116">
        <f t="shared" ref="K42:X42" si="400">+K41-K43</f>
        <v>5.1999999999999993</v>
      </c>
      <c r="L42" s="116">
        <f t="shared" si="400"/>
        <v>4.7999999999999989</v>
      </c>
      <c r="M42" s="116">
        <f t="shared" si="400"/>
        <v>4.3999999999999986</v>
      </c>
      <c r="N42" s="116">
        <f t="shared" si="400"/>
        <v>3.9999999999999987</v>
      </c>
      <c r="O42" s="116">
        <f t="shared" si="400"/>
        <v>3.5999999999999988</v>
      </c>
      <c r="P42" s="116">
        <f t="shared" si="400"/>
        <v>3.1999999999999988</v>
      </c>
      <c r="Q42" s="116">
        <f t="shared" si="400"/>
        <v>2.7999999999999989</v>
      </c>
      <c r="R42" s="116">
        <f t="shared" si="400"/>
        <v>2.399999999999999</v>
      </c>
      <c r="S42" s="116">
        <f t="shared" si="400"/>
        <v>1.9999999999999991</v>
      </c>
      <c r="T42" s="116">
        <f t="shared" si="400"/>
        <v>1.5999999999999992</v>
      </c>
      <c r="U42" s="116">
        <f t="shared" si="400"/>
        <v>1.1999999999999993</v>
      </c>
      <c r="V42" s="116">
        <f t="shared" si="400"/>
        <v>0.79999999999999927</v>
      </c>
      <c r="W42" s="116">
        <f t="shared" si="400"/>
        <v>0.39999999999999925</v>
      </c>
      <c r="X42" s="116">
        <f t="shared" si="400"/>
        <v>-7.7715611723760958E-16</v>
      </c>
      <c r="Y42" s="116"/>
      <c r="Z42" s="116"/>
      <c r="AA42" s="116"/>
      <c r="AB42" s="116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</row>
    <row r="43" spans="1:115" s="83" customFormat="1" ht="15">
      <c r="B43" s="116"/>
      <c r="C43" s="116"/>
      <c r="D43" s="116"/>
      <c r="E43" s="116"/>
      <c r="F43" s="116"/>
      <c r="G43" s="116"/>
      <c r="H43" s="116"/>
      <c r="I43" s="116"/>
      <c r="J43" s="116">
        <f>IF(J41&gt;0.1,J41/$B$8,0)</f>
        <v>0.4</v>
      </c>
      <c r="K43" s="116">
        <f>IF(K41&gt;0.1,J43,0)</f>
        <v>0.4</v>
      </c>
      <c r="L43" s="116">
        <f t="shared" ref="L43:X43" si="401">IF(L41&gt;0.1,K43,0)</f>
        <v>0.4</v>
      </c>
      <c r="M43" s="116">
        <f t="shared" si="401"/>
        <v>0.4</v>
      </c>
      <c r="N43" s="116">
        <f t="shared" si="401"/>
        <v>0.4</v>
      </c>
      <c r="O43" s="116">
        <f t="shared" si="401"/>
        <v>0.4</v>
      </c>
      <c r="P43" s="116">
        <f t="shared" si="401"/>
        <v>0.4</v>
      </c>
      <c r="Q43" s="116">
        <f t="shared" si="401"/>
        <v>0.4</v>
      </c>
      <c r="R43" s="116">
        <f t="shared" si="401"/>
        <v>0.4</v>
      </c>
      <c r="S43" s="116">
        <f t="shared" si="401"/>
        <v>0.4</v>
      </c>
      <c r="T43" s="116">
        <f t="shared" si="401"/>
        <v>0.4</v>
      </c>
      <c r="U43" s="116">
        <f t="shared" si="401"/>
        <v>0.4</v>
      </c>
      <c r="V43" s="116">
        <f t="shared" si="401"/>
        <v>0.4</v>
      </c>
      <c r="W43" s="116">
        <f t="shared" si="401"/>
        <v>0.4</v>
      </c>
      <c r="X43" s="116">
        <f t="shared" si="401"/>
        <v>0.4</v>
      </c>
      <c r="Y43" s="116"/>
      <c r="Z43" s="116"/>
      <c r="AA43" s="116"/>
      <c r="AB43" s="116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</row>
    <row r="44" spans="1:115" s="83" customFormat="1" ht="15">
      <c r="A44" s="83" t="s">
        <v>171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>
        <f>'Low LF - portfolio costs'!K$10*J$22</f>
        <v>78.540000000000006</v>
      </c>
      <c r="L44" s="116">
        <f t="shared" ref="L44:Y44" si="402">IF(K45&gt;0,K45,0)</f>
        <v>73.304000000000002</v>
      </c>
      <c r="M44" s="116">
        <f t="shared" si="402"/>
        <v>68.067999999999998</v>
      </c>
      <c r="N44" s="116">
        <f t="shared" si="402"/>
        <v>62.831999999999994</v>
      </c>
      <c r="O44" s="116">
        <f t="shared" si="402"/>
        <v>57.595999999999989</v>
      </c>
      <c r="P44" s="116">
        <f t="shared" si="402"/>
        <v>52.359999999999985</v>
      </c>
      <c r="Q44" s="116">
        <f t="shared" si="402"/>
        <v>47.123999999999981</v>
      </c>
      <c r="R44" s="116">
        <f t="shared" si="402"/>
        <v>41.887999999999977</v>
      </c>
      <c r="S44" s="116">
        <f t="shared" si="402"/>
        <v>36.651999999999973</v>
      </c>
      <c r="T44" s="116">
        <f t="shared" si="402"/>
        <v>31.415999999999972</v>
      </c>
      <c r="U44" s="116">
        <f t="shared" si="402"/>
        <v>26.179999999999971</v>
      </c>
      <c r="V44" s="116">
        <f t="shared" si="402"/>
        <v>20.943999999999971</v>
      </c>
      <c r="W44" s="116">
        <f t="shared" si="402"/>
        <v>15.70799999999997</v>
      </c>
      <c r="X44" s="116">
        <f t="shared" si="402"/>
        <v>10.471999999999969</v>
      </c>
      <c r="Y44" s="116">
        <f t="shared" si="402"/>
        <v>5.2359999999999687</v>
      </c>
      <c r="Z44" s="116"/>
      <c r="AA44" s="116"/>
      <c r="AB44" s="116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</row>
    <row r="45" spans="1:115" s="83" customFormat="1" ht="15">
      <c r="B45" s="116"/>
      <c r="C45" s="116"/>
      <c r="D45" s="116"/>
      <c r="E45" s="116"/>
      <c r="F45" s="116"/>
      <c r="G45" s="116"/>
      <c r="H45" s="116"/>
      <c r="I45" s="116"/>
      <c r="J45" s="115"/>
      <c r="K45" s="116">
        <f>+K44-K46</f>
        <v>73.304000000000002</v>
      </c>
      <c r="L45" s="116">
        <f t="shared" ref="L45:Y45" si="403">+L44-L46</f>
        <v>68.067999999999998</v>
      </c>
      <c r="M45" s="116">
        <f t="shared" si="403"/>
        <v>62.831999999999994</v>
      </c>
      <c r="N45" s="116">
        <f t="shared" si="403"/>
        <v>57.595999999999989</v>
      </c>
      <c r="O45" s="116">
        <f t="shared" si="403"/>
        <v>52.359999999999985</v>
      </c>
      <c r="P45" s="116">
        <f t="shared" si="403"/>
        <v>47.123999999999981</v>
      </c>
      <c r="Q45" s="116">
        <f t="shared" si="403"/>
        <v>41.887999999999977</v>
      </c>
      <c r="R45" s="116">
        <f t="shared" si="403"/>
        <v>36.651999999999973</v>
      </c>
      <c r="S45" s="116">
        <f t="shared" si="403"/>
        <v>31.415999999999972</v>
      </c>
      <c r="T45" s="116">
        <f t="shared" si="403"/>
        <v>26.179999999999971</v>
      </c>
      <c r="U45" s="116">
        <f t="shared" si="403"/>
        <v>20.943999999999971</v>
      </c>
      <c r="V45" s="116">
        <f t="shared" si="403"/>
        <v>15.70799999999997</v>
      </c>
      <c r="W45" s="116">
        <f t="shared" si="403"/>
        <v>10.471999999999969</v>
      </c>
      <c r="X45" s="116">
        <f t="shared" si="403"/>
        <v>5.2359999999999687</v>
      </c>
      <c r="Y45" s="116">
        <f t="shared" si="403"/>
        <v>-3.1974423109204508E-14</v>
      </c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</row>
    <row r="46" spans="1:115" s="83" customFormat="1" ht="15">
      <c r="B46" s="116"/>
      <c r="C46" s="116"/>
      <c r="D46" s="116"/>
      <c r="E46" s="116"/>
      <c r="F46" s="116"/>
      <c r="G46" s="116"/>
      <c r="H46" s="116"/>
      <c r="I46" s="116"/>
      <c r="J46" s="116"/>
      <c r="K46" s="116">
        <f>IF(K44&gt;0.1,K44/$B$8,0)</f>
        <v>5.2360000000000007</v>
      </c>
      <c r="L46" s="116">
        <f>IF(L44&gt;0.1,K46,0)</f>
        <v>5.2360000000000007</v>
      </c>
      <c r="M46" s="116">
        <f t="shared" ref="M46:Y46" si="404">IF(M44&gt;0.1,L46,0)</f>
        <v>5.2360000000000007</v>
      </c>
      <c r="N46" s="116">
        <f t="shared" si="404"/>
        <v>5.2360000000000007</v>
      </c>
      <c r="O46" s="116">
        <f t="shared" si="404"/>
        <v>5.2360000000000007</v>
      </c>
      <c r="P46" s="116">
        <f t="shared" si="404"/>
        <v>5.2360000000000007</v>
      </c>
      <c r="Q46" s="116">
        <f t="shared" si="404"/>
        <v>5.2360000000000007</v>
      </c>
      <c r="R46" s="116">
        <f t="shared" si="404"/>
        <v>5.2360000000000007</v>
      </c>
      <c r="S46" s="116">
        <f t="shared" si="404"/>
        <v>5.2360000000000007</v>
      </c>
      <c r="T46" s="116">
        <f t="shared" si="404"/>
        <v>5.2360000000000007</v>
      </c>
      <c r="U46" s="116">
        <f t="shared" si="404"/>
        <v>5.2360000000000007</v>
      </c>
      <c r="V46" s="116">
        <f t="shared" si="404"/>
        <v>5.2360000000000007</v>
      </c>
      <c r="W46" s="116">
        <f t="shared" si="404"/>
        <v>5.2360000000000007</v>
      </c>
      <c r="X46" s="116">
        <f t="shared" si="404"/>
        <v>5.2360000000000007</v>
      </c>
      <c r="Y46" s="116">
        <f t="shared" si="404"/>
        <v>5.2360000000000007</v>
      </c>
      <c r="Z46" s="116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</row>
    <row r="47" spans="1:115" s="83" customFormat="1" ht="15">
      <c r="A47" s="83" t="s">
        <v>172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>
        <f>'Low LF - portfolio costs'!L$10*K$22</f>
        <v>94.676400000000001</v>
      </c>
      <c r="M47" s="116">
        <f t="shared" ref="M47:Z47" si="405">IF(L48&gt;0,L48,0)</f>
        <v>88.364639999999994</v>
      </c>
      <c r="N47" s="116">
        <f t="shared" si="405"/>
        <v>82.052879999999988</v>
      </c>
      <c r="O47" s="116">
        <f t="shared" si="405"/>
        <v>75.741119999999981</v>
      </c>
      <c r="P47" s="116">
        <f t="shared" si="405"/>
        <v>69.429359999999974</v>
      </c>
      <c r="Q47" s="116">
        <f t="shared" si="405"/>
        <v>63.117599999999975</v>
      </c>
      <c r="R47" s="116">
        <f t="shared" si="405"/>
        <v>56.805839999999975</v>
      </c>
      <c r="S47" s="116">
        <f t="shared" si="405"/>
        <v>50.494079999999975</v>
      </c>
      <c r="T47" s="116">
        <f t="shared" si="405"/>
        <v>44.182319999999976</v>
      </c>
      <c r="U47" s="116">
        <f t="shared" si="405"/>
        <v>37.870559999999976</v>
      </c>
      <c r="V47" s="116">
        <f t="shared" si="405"/>
        <v>31.558799999999977</v>
      </c>
      <c r="W47" s="116">
        <f t="shared" si="405"/>
        <v>25.247039999999977</v>
      </c>
      <c r="X47" s="116">
        <f t="shared" si="405"/>
        <v>18.935279999999977</v>
      </c>
      <c r="Y47" s="116">
        <f t="shared" si="405"/>
        <v>12.623519999999978</v>
      </c>
      <c r="Z47" s="116">
        <f t="shared" si="405"/>
        <v>6.3117599999999774</v>
      </c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</row>
    <row r="48" spans="1:115" s="83" customFormat="1" ht="15">
      <c r="B48" s="116"/>
      <c r="C48" s="116"/>
      <c r="D48" s="116"/>
      <c r="E48" s="116"/>
      <c r="F48" s="116"/>
      <c r="G48" s="116"/>
      <c r="H48" s="116"/>
      <c r="I48" s="116"/>
      <c r="J48" s="116"/>
      <c r="K48" s="115"/>
      <c r="L48" s="116">
        <f>+L47-L49</f>
        <v>88.364639999999994</v>
      </c>
      <c r="M48" s="116">
        <f t="shared" ref="M48:Z48" si="406">+M47-M49</f>
        <v>82.052879999999988</v>
      </c>
      <c r="N48" s="116">
        <f t="shared" si="406"/>
        <v>75.741119999999981</v>
      </c>
      <c r="O48" s="116">
        <f t="shared" si="406"/>
        <v>69.429359999999974</v>
      </c>
      <c r="P48" s="116">
        <f t="shared" si="406"/>
        <v>63.117599999999975</v>
      </c>
      <c r="Q48" s="116">
        <f t="shared" si="406"/>
        <v>56.805839999999975</v>
      </c>
      <c r="R48" s="116">
        <f t="shared" si="406"/>
        <v>50.494079999999975</v>
      </c>
      <c r="S48" s="116">
        <f t="shared" si="406"/>
        <v>44.182319999999976</v>
      </c>
      <c r="T48" s="116">
        <f t="shared" si="406"/>
        <v>37.870559999999976</v>
      </c>
      <c r="U48" s="116">
        <f t="shared" si="406"/>
        <v>31.558799999999977</v>
      </c>
      <c r="V48" s="116">
        <f t="shared" si="406"/>
        <v>25.247039999999977</v>
      </c>
      <c r="W48" s="116">
        <f t="shared" si="406"/>
        <v>18.935279999999977</v>
      </c>
      <c r="X48" s="116">
        <f t="shared" si="406"/>
        <v>12.623519999999978</v>
      </c>
      <c r="Y48" s="116">
        <f t="shared" si="406"/>
        <v>6.3117599999999774</v>
      </c>
      <c r="Z48" s="116">
        <f t="shared" si="406"/>
        <v>-2.3092638912203256E-14</v>
      </c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</row>
    <row r="49" spans="1:114" s="83" customFormat="1" ht="1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>
        <f>IF(L47&gt;0.1,L47/$B$8,0)</f>
        <v>6.3117600000000005</v>
      </c>
      <c r="M49" s="116">
        <f>IF(M47&gt;0.1,L49,0)</f>
        <v>6.3117600000000005</v>
      </c>
      <c r="N49" s="116">
        <f t="shared" ref="N49:Z49" si="407">IF(N47&gt;0.1,M49,0)</f>
        <v>6.3117600000000005</v>
      </c>
      <c r="O49" s="116">
        <f t="shared" si="407"/>
        <v>6.3117600000000005</v>
      </c>
      <c r="P49" s="116">
        <f t="shared" si="407"/>
        <v>6.3117600000000005</v>
      </c>
      <c r="Q49" s="116">
        <f t="shared" si="407"/>
        <v>6.3117600000000005</v>
      </c>
      <c r="R49" s="116">
        <f t="shared" si="407"/>
        <v>6.3117600000000005</v>
      </c>
      <c r="S49" s="116">
        <f t="shared" si="407"/>
        <v>6.3117600000000005</v>
      </c>
      <c r="T49" s="116">
        <f t="shared" si="407"/>
        <v>6.3117600000000005</v>
      </c>
      <c r="U49" s="116">
        <f t="shared" si="407"/>
        <v>6.3117600000000005</v>
      </c>
      <c r="V49" s="116">
        <f t="shared" si="407"/>
        <v>6.3117600000000005</v>
      </c>
      <c r="W49" s="116">
        <f t="shared" si="407"/>
        <v>6.3117600000000005</v>
      </c>
      <c r="X49" s="116">
        <f t="shared" si="407"/>
        <v>6.3117600000000005</v>
      </c>
      <c r="Y49" s="116">
        <f t="shared" si="407"/>
        <v>6.3117600000000005</v>
      </c>
      <c r="Z49" s="116">
        <f t="shared" si="407"/>
        <v>6.3117600000000005</v>
      </c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</row>
    <row r="50" spans="1:114" s="83" customFormat="1" ht="15">
      <c r="A50" s="83" t="s">
        <v>173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>
        <f>'Low LF - portfolio costs'!M$10*L$22</f>
        <v>110.36563199999999</v>
      </c>
      <c r="N50" s="116">
        <f t="shared" ref="N50:AA50" si="408">IF(M51&gt;0,M51,0)</f>
        <v>103.00792319999999</v>
      </c>
      <c r="O50" s="116">
        <f t="shared" si="408"/>
        <v>95.650214399999996</v>
      </c>
      <c r="P50" s="116">
        <f t="shared" si="408"/>
        <v>88.292505599999998</v>
      </c>
      <c r="Q50" s="116">
        <f t="shared" si="408"/>
        <v>80.934796800000001</v>
      </c>
      <c r="R50" s="116">
        <f t="shared" si="408"/>
        <v>73.577088000000003</v>
      </c>
      <c r="S50" s="116">
        <f t="shared" si="408"/>
        <v>66.219379200000006</v>
      </c>
      <c r="T50" s="116">
        <f t="shared" si="408"/>
        <v>58.861670400000008</v>
      </c>
      <c r="U50" s="116">
        <f t="shared" si="408"/>
        <v>51.503961600000011</v>
      </c>
      <c r="V50" s="116">
        <f t="shared" si="408"/>
        <v>44.146252800000013</v>
      </c>
      <c r="W50" s="116">
        <f t="shared" si="408"/>
        <v>36.788544000000016</v>
      </c>
      <c r="X50" s="116">
        <f t="shared" si="408"/>
        <v>29.430835200000018</v>
      </c>
      <c r="Y50" s="116">
        <f t="shared" si="408"/>
        <v>22.073126400000021</v>
      </c>
      <c r="Z50" s="116">
        <f t="shared" si="408"/>
        <v>14.715417600000022</v>
      </c>
      <c r="AA50" s="116">
        <f t="shared" si="408"/>
        <v>7.3577088000000224</v>
      </c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</row>
    <row r="51" spans="1:114" s="83" customFormat="1" ht="1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5"/>
      <c r="M51" s="116">
        <f>+M50-M52</f>
        <v>103.00792319999999</v>
      </c>
      <c r="N51" s="116">
        <f t="shared" ref="N51:AA51" si="409">+N50-N52</f>
        <v>95.650214399999996</v>
      </c>
      <c r="O51" s="116">
        <f t="shared" si="409"/>
        <v>88.292505599999998</v>
      </c>
      <c r="P51" s="116">
        <f t="shared" si="409"/>
        <v>80.934796800000001</v>
      </c>
      <c r="Q51" s="116">
        <f t="shared" si="409"/>
        <v>73.577088000000003</v>
      </c>
      <c r="R51" s="116">
        <f t="shared" si="409"/>
        <v>66.219379200000006</v>
      </c>
      <c r="S51" s="116">
        <f t="shared" si="409"/>
        <v>58.861670400000008</v>
      </c>
      <c r="T51" s="116">
        <f t="shared" si="409"/>
        <v>51.503961600000011</v>
      </c>
      <c r="U51" s="116">
        <f t="shared" si="409"/>
        <v>44.146252800000013</v>
      </c>
      <c r="V51" s="116">
        <f t="shared" si="409"/>
        <v>36.788544000000016</v>
      </c>
      <c r="W51" s="116">
        <f t="shared" si="409"/>
        <v>29.430835200000018</v>
      </c>
      <c r="X51" s="116">
        <f t="shared" si="409"/>
        <v>22.073126400000021</v>
      </c>
      <c r="Y51" s="116">
        <f t="shared" si="409"/>
        <v>14.715417600000022</v>
      </c>
      <c r="Z51" s="116">
        <f t="shared" si="409"/>
        <v>7.3577088000000224</v>
      </c>
      <c r="AA51" s="116">
        <f t="shared" si="409"/>
        <v>2.3092638912203256E-14</v>
      </c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</row>
    <row r="52" spans="1:114" s="83" customFormat="1" ht="1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>
        <f>IF(M50&gt;0.1,M50/$B$8,0)</f>
        <v>7.3577087999999993</v>
      </c>
      <c r="N52" s="116">
        <f>IF(N50&gt;0.1,M52,0)</f>
        <v>7.3577087999999993</v>
      </c>
      <c r="O52" s="116">
        <f t="shared" ref="O52:AA52" si="410">IF(O50&gt;0.1,N52,0)</f>
        <v>7.3577087999999993</v>
      </c>
      <c r="P52" s="116">
        <f t="shared" si="410"/>
        <v>7.3577087999999993</v>
      </c>
      <c r="Q52" s="116">
        <f t="shared" si="410"/>
        <v>7.3577087999999993</v>
      </c>
      <c r="R52" s="116">
        <f t="shared" si="410"/>
        <v>7.3577087999999993</v>
      </c>
      <c r="S52" s="116">
        <f t="shared" si="410"/>
        <v>7.3577087999999993</v>
      </c>
      <c r="T52" s="116">
        <f t="shared" si="410"/>
        <v>7.3577087999999993</v>
      </c>
      <c r="U52" s="116">
        <f t="shared" si="410"/>
        <v>7.3577087999999993</v>
      </c>
      <c r="V52" s="116">
        <f t="shared" si="410"/>
        <v>7.3577087999999993</v>
      </c>
      <c r="W52" s="116">
        <f t="shared" si="410"/>
        <v>7.3577087999999993</v>
      </c>
      <c r="X52" s="116">
        <f t="shared" si="410"/>
        <v>7.3577087999999993</v>
      </c>
      <c r="Y52" s="116">
        <f t="shared" si="410"/>
        <v>7.3577087999999993</v>
      </c>
      <c r="Z52" s="116">
        <f t="shared" si="410"/>
        <v>7.3577087999999993</v>
      </c>
      <c r="AA52" s="116">
        <f t="shared" si="410"/>
        <v>7.3577087999999993</v>
      </c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</row>
    <row r="53" spans="1:114" s="83" customFormat="1" ht="15">
      <c r="A53" s="83" t="s">
        <v>174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>
        <f>'Low LF - portfolio costs'!N$10*M$22</f>
        <v>114.73780896</v>
      </c>
      <c r="O53" s="116">
        <f t="shared" ref="O53:AB53" si="411">IF(N54&gt;0,N54,0)</f>
        <v>107.08862169599999</v>
      </c>
      <c r="P53" s="116">
        <f t="shared" si="411"/>
        <v>99.439434431999985</v>
      </c>
      <c r="Q53" s="116">
        <f t="shared" si="411"/>
        <v>91.790247167999979</v>
      </c>
      <c r="R53" s="116">
        <f t="shared" si="411"/>
        <v>84.141059903999974</v>
      </c>
      <c r="S53" s="116">
        <f t="shared" si="411"/>
        <v>76.491872639999968</v>
      </c>
      <c r="T53" s="116">
        <f t="shared" si="411"/>
        <v>68.842685375999963</v>
      </c>
      <c r="U53" s="116">
        <f t="shared" si="411"/>
        <v>61.193498111999965</v>
      </c>
      <c r="V53" s="116">
        <f t="shared" si="411"/>
        <v>53.544310847999967</v>
      </c>
      <c r="W53" s="116">
        <f t="shared" si="411"/>
        <v>45.895123583999968</v>
      </c>
      <c r="X53" s="116">
        <f t="shared" si="411"/>
        <v>38.24593631999997</v>
      </c>
      <c r="Y53" s="116">
        <f t="shared" si="411"/>
        <v>30.596749055999972</v>
      </c>
      <c r="Z53" s="116">
        <f t="shared" si="411"/>
        <v>22.947561791999973</v>
      </c>
      <c r="AA53" s="116">
        <f t="shared" si="411"/>
        <v>15.298374527999973</v>
      </c>
      <c r="AB53" s="116">
        <f t="shared" si="411"/>
        <v>7.6491872639999734</v>
      </c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</row>
    <row r="54" spans="1:114" s="83" customFormat="1" ht="1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5"/>
      <c r="N54" s="116">
        <f>+N53-N55</f>
        <v>107.08862169599999</v>
      </c>
      <c r="O54" s="116">
        <f t="shared" ref="O54:AB54" si="412">+O53-O55</f>
        <v>99.439434431999985</v>
      </c>
      <c r="P54" s="116">
        <f t="shared" si="412"/>
        <v>91.790247167999979</v>
      </c>
      <c r="Q54" s="116">
        <f t="shared" si="412"/>
        <v>84.141059903999974</v>
      </c>
      <c r="R54" s="116">
        <f t="shared" si="412"/>
        <v>76.491872639999968</v>
      </c>
      <c r="S54" s="116">
        <f t="shared" si="412"/>
        <v>68.842685375999963</v>
      </c>
      <c r="T54" s="116">
        <f t="shared" si="412"/>
        <v>61.193498111999965</v>
      </c>
      <c r="U54" s="116">
        <f t="shared" si="412"/>
        <v>53.544310847999967</v>
      </c>
      <c r="V54" s="116">
        <f t="shared" si="412"/>
        <v>45.895123583999968</v>
      </c>
      <c r="W54" s="116">
        <f t="shared" si="412"/>
        <v>38.24593631999997</v>
      </c>
      <c r="X54" s="116">
        <f t="shared" si="412"/>
        <v>30.596749055999972</v>
      </c>
      <c r="Y54" s="116">
        <f t="shared" si="412"/>
        <v>22.947561791999973</v>
      </c>
      <c r="Z54" s="116">
        <f t="shared" si="412"/>
        <v>15.298374527999973</v>
      </c>
      <c r="AA54" s="116">
        <f t="shared" si="412"/>
        <v>7.6491872639999734</v>
      </c>
      <c r="AB54" s="116">
        <f t="shared" si="412"/>
        <v>-2.6645352591003757E-14</v>
      </c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</row>
    <row r="55" spans="1:114" s="83" customFormat="1" ht="1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>
        <f>IF(N53&gt;0.1,N53/$B$8,0)</f>
        <v>7.649187264</v>
      </c>
      <c r="O55" s="116">
        <f>IF(O53&gt;0.1,N55,0)</f>
        <v>7.649187264</v>
      </c>
      <c r="P55" s="116">
        <f t="shared" ref="P55:AB55" si="413">IF(P53&gt;0.1,O55,0)</f>
        <v>7.649187264</v>
      </c>
      <c r="Q55" s="116">
        <f t="shared" si="413"/>
        <v>7.649187264</v>
      </c>
      <c r="R55" s="116">
        <f t="shared" si="413"/>
        <v>7.649187264</v>
      </c>
      <c r="S55" s="116">
        <f t="shared" si="413"/>
        <v>7.649187264</v>
      </c>
      <c r="T55" s="116">
        <f t="shared" si="413"/>
        <v>7.649187264</v>
      </c>
      <c r="U55" s="116">
        <f t="shared" si="413"/>
        <v>7.649187264</v>
      </c>
      <c r="V55" s="116">
        <f t="shared" si="413"/>
        <v>7.649187264</v>
      </c>
      <c r="W55" s="116">
        <f t="shared" si="413"/>
        <v>7.649187264</v>
      </c>
      <c r="X55" s="116">
        <f t="shared" si="413"/>
        <v>7.649187264</v>
      </c>
      <c r="Y55" s="116">
        <f t="shared" si="413"/>
        <v>7.649187264</v>
      </c>
      <c r="Z55" s="116">
        <f t="shared" si="413"/>
        <v>7.649187264</v>
      </c>
      <c r="AA55" s="116">
        <f t="shared" si="413"/>
        <v>7.649187264</v>
      </c>
      <c r="AB55" s="116">
        <f t="shared" si="413"/>
        <v>7.649187264</v>
      </c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</row>
    <row r="56" spans="1:114" s="83" customFormat="1" ht="15">
      <c r="A56" s="83" t="s">
        <v>175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>
        <f>'Low LF - portfolio costs'!O$10*N$22</f>
        <v>119.2407267456</v>
      </c>
      <c r="P56" s="116">
        <f t="shared" ref="P56:AC56" si="414">IF(O57&gt;0,O57,0)</f>
        <v>111.29134496256</v>
      </c>
      <c r="Q56" s="116">
        <f t="shared" si="414"/>
        <v>103.34196317952001</v>
      </c>
      <c r="R56" s="116">
        <f t="shared" si="414"/>
        <v>95.392581396480011</v>
      </c>
      <c r="S56" s="116">
        <f t="shared" si="414"/>
        <v>87.443199613440015</v>
      </c>
      <c r="T56" s="116">
        <f t="shared" si="414"/>
        <v>79.493817830400019</v>
      </c>
      <c r="U56" s="116">
        <f t="shared" si="414"/>
        <v>71.544436047360023</v>
      </c>
      <c r="V56" s="116">
        <f t="shared" si="414"/>
        <v>63.595054264320027</v>
      </c>
      <c r="W56" s="116">
        <f t="shared" si="414"/>
        <v>55.64567248128003</v>
      </c>
      <c r="X56" s="116">
        <f t="shared" si="414"/>
        <v>47.696290698240034</v>
      </c>
      <c r="Y56" s="116">
        <f t="shared" si="414"/>
        <v>39.746908915200038</v>
      </c>
      <c r="Z56" s="116">
        <f t="shared" si="414"/>
        <v>31.797527132160038</v>
      </c>
      <c r="AA56" s="116">
        <f t="shared" si="414"/>
        <v>23.848145349120038</v>
      </c>
      <c r="AB56" s="116">
        <f t="shared" si="414"/>
        <v>15.898763566080039</v>
      </c>
      <c r="AC56" s="116">
        <f t="shared" si="414"/>
        <v>7.9493817830400388</v>
      </c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</row>
    <row r="57" spans="1:114" s="83" customFormat="1" ht="1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5"/>
      <c r="O57" s="116">
        <f>+O56-O58</f>
        <v>111.29134496256</v>
      </c>
      <c r="P57" s="116">
        <f t="shared" ref="P57:AC57" si="415">+P56-P58</f>
        <v>103.34196317952001</v>
      </c>
      <c r="Q57" s="116">
        <f t="shared" si="415"/>
        <v>95.392581396480011</v>
      </c>
      <c r="R57" s="116">
        <f t="shared" si="415"/>
        <v>87.443199613440015</v>
      </c>
      <c r="S57" s="116">
        <f t="shared" si="415"/>
        <v>79.493817830400019</v>
      </c>
      <c r="T57" s="116">
        <f t="shared" si="415"/>
        <v>71.544436047360023</v>
      </c>
      <c r="U57" s="116">
        <f t="shared" si="415"/>
        <v>63.595054264320027</v>
      </c>
      <c r="V57" s="116">
        <f t="shared" si="415"/>
        <v>55.64567248128003</v>
      </c>
      <c r="W57" s="116">
        <f t="shared" si="415"/>
        <v>47.696290698240034</v>
      </c>
      <c r="X57" s="116">
        <f t="shared" si="415"/>
        <v>39.746908915200038</v>
      </c>
      <c r="Y57" s="116">
        <f t="shared" si="415"/>
        <v>31.797527132160038</v>
      </c>
      <c r="Z57" s="116">
        <f t="shared" si="415"/>
        <v>23.848145349120038</v>
      </c>
      <c r="AA57" s="116">
        <f t="shared" si="415"/>
        <v>15.898763566080039</v>
      </c>
      <c r="AB57" s="116">
        <f t="shared" si="415"/>
        <v>7.9493817830400388</v>
      </c>
      <c r="AC57" s="116">
        <f t="shared" si="415"/>
        <v>3.907985046680551E-14</v>
      </c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</row>
    <row r="58" spans="1:114" s="83" customFormat="1" ht="1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>
        <f>IF(O56&gt;0.1,O56/$B$8,0)</f>
        <v>7.9493817830399998</v>
      </c>
      <c r="P58" s="116">
        <f>IF(P56&gt;0.1,O58,0)</f>
        <v>7.9493817830399998</v>
      </c>
      <c r="Q58" s="116">
        <f t="shared" ref="Q58:AC58" si="416">IF(Q56&gt;0.1,P58,0)</f>
        <v>7.9493817830399998</v>
      </c>
      <c r="R58" s="116">
        <f t="shared" si="416"/>
        <v>7.9493817830399998</v>
      </c>
      <c r="S58" s="116">
        <f t="shared" si="416"/>
        <v>7.9493817830399998</v>
      </c>
      <c r="T58" s="116">
        <f t="shared" si="416"/>
        <v>7.9493817830399998</v>
      </c>
      <c r="U58" s="116">
        <f t="shared" si="416"/>
        <v>7.9493817830399998</v>
      </c>
      <c r="V58" s="116">
        <f t="shared" si="416"/>
        <v>7.9493817830399998</v>
      </c>
      <c r="W58" s="116">
        <f t="shared" si="416"/>
        <v>7.9493817830399998</v>
      </c>
      <c r="X58" s="116">
        <f t="shared" si="416"/>
        <v>7.9493817830399998</v>
      </c>
      <c r="Y58" s="116">
        <f t="shared" si="416"/>
        <v>7.9493817830399998</v>
      </c>
      <c r="Z58" s="116">
        <f t="shared" si="416"/>
        <v>7.9493817830399998</v>
      </c>
      <c r="AA58" s="116">
        <f t="shared" si="416"/>
        <v>7.9493817830399998</v>
      </c>
      <c r="AB58" s="116">
        <f t="shared" si="416"/>
        <v>7.9493817830399998</v>
      </c>
      <c r="AC58" s="116">
        <f t="shared" si="416"/>
        <v>7.9493817830399998</v>
      </c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</row>
    <row r="59" spans="1:114" s="83" customFormat="1" ht="15">
      <c r="A59" s="83" t="s">
        <v>176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16">
        <f>'Low LF - portfolio costs'!P$10*O$22</f>
        <v>134.35117661819521</v>
      </c>
      <c r="Q59" s="116">
        <f t="shared" ref="Q59:AD59" si="417">IF(P60&gt;0,P60,0)</f>
        <v>125.39443151031553</v>
      </c>
      <c r="R59" s="116">
        <f t="shared" si="417"/>
        <v>116.43768640243584</v>
      </c>
      <c r="S59" s="116">
        <f t="shared" si="417"/>
        <v>107.48094129455616</v>
      </c>
      <c r="T59" s="116">
        <f t="shared" si="417"/>
        <v>98.524196186676477</v>
      </c>
      <c r="U59" s="116">
        <f t="shared" si="417"/>
        <v>89.567451078796793</v>
      </c>
      <c r="V59" s="116">
        <f t="shared" si="417"/>
        <v>80.61070597091711</v>
      </c>
      <c r="W59" s="116">
        <f t="shared" si="417"/>
        <v>71.653960863037426</v>
      </c>
      <c r="X59" s="116">
        <f t="shared" si="417"/>
        <v>62.697215755157742</v>
      </c>
      <c r="Y59" s="116">
        <f t="shared" si="417"/>
        <v>53.740470647278059</v>
      </c>
      <c r="Z59" s="116">
        <f t="shared" si="417"/>
        <v>44.783725539398375</v>
      </c>
      <c r="AA59" s="116">
        <f t="shared" si="417"/>
        <v>35.826980431518692</v>
      </c>
      <c r="AB59" s="116">
        <f t="shared" si="417"/>
        <v>26.870235323639012</v>
      </c>
      <c r="AC59" s="116">
        <f t="shared" si="417"/>
        <v>17.913490215759332</v>
      </c>
      <c r="AD59" s="116">
        <f t="shared" si="417"/>
        <v>8.9567451078796516</v>
      </c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</row>
    <row r="60" spans="1:114" s="83" customFormat="1" ht="1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5"/>
      <c r="P60" s="116">
        <f>+P59-P61</f>
        <v>125.39443151031553</v>
      </c>
      <c r="Q60" s="116">
        <f t="shared" ref="Q60:AD60" si="418">+Q59-Q61</f>
        <v>116.43768640243584</v>
      </c>
      <c r="R60" s="116">
        <f t="shared" si="418"/>
        <v>107.48094129455616</v>
      </c>
      <c r="S60" s="116">
        <f t="shared" si="418"/>
        <v>98.524196186676477</v>
      </c>
      <c r="T60" s="116">
        <f t="shared" si="418"/>
        <v>89.567451078796793</v>
      </c>
      <c r="U60" s="116">
        <f t="shared" si="418"/>
        <v>80.61070597091711</v>
      </c>
      <c r="V60" s="116">
        <f t="shared" si="418"/>
        <v>71.653960863037426</v>
      </c>
      <c r="W60" s="116">
        <f t="shared" si="418"/>
        <v>62.697215755157742</v>
      </c>
      <c r="X60" s="116">
        <f t="shared" si="418"/>
        <v>53.740470647278059</v>
      </c>
      <c r="Y60" s="116">
        <f t="shared" si="418"/>
        <v>44.783725539398375</v>
      </c>
      <c r="Z60" s="116">
        <f t="shared" si="418"/>
        <v>35.826980431518692</v>
      </c>
      <c r="AA60" s="116">
        <f t="shared" si="418"/>
        <v>26.870235323639012</v>
      </c>
      <c r="AB60" s="116">
        <f t="shared" si="418"/>
        <v>17.913490215759332</v>
      </c>
      <c r="AC60" s="116">
        <f t="shared" si="418"/>
        <v>8.9567451078796516</v>
      </c>
      <c r="AD60" s="116">
        <f t="shared" si="418"/>
        <v>-2.8421709430404007E-14</v>
      </c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</row>
    <row r="61" spans="1:114" s="83" customFormat="1" ht="1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7"/>
      <c r="P61" s="116">
        <f>IF(P59&gt;0.1,P59/$B$8,0)</f>
        <v>8.95674510787968</v>
      </c>
      <c r="Q61" s="116">
        <f>IF(Q59&gt;0.1,P61,0)</f>
        <v>8.95674510787968</v>
      </c>
      <c r="R61" s="116">
        <f t="shared" ref="R61:AD61" si="419">IF(R59&gt;0.1,Q61,0)</f>
        <v>8.95674510787968</v>
      </c>
      <c r="S61" s="116">
        <f t="shared" si="419"/>
        <v>8.95674510787968</v>
      </c>
      <c r="T61" s="116">
        <f t="shared" si="419"/>
        <v>8.95674510787968</v>
      </c>
      <c r="U61" s="116">
        <f t="shared" si="419"/>
        <v>8.95674510787968</v>
      </c>
      <c r="V61" s="116">
        <f t="shared" si="419"/>
        <v>8.95674510787968</v>
      </c>
      <c r="W61" s="116">
        <f t="shared" si="419"/>
        <v>8.95674510787968</v>
      </c>
      <c r="X61" s="116">
        <f t="shared" si="419"/>
        <v>8.95674510787968</v>
      </c>
      <c r="Y61" s="116">
        <f t="shared" si="419"/>
        <v>8.95674510787968</v>
      </c>
      <c r="Z61" s="116">
        <f t="shared" si="419"/>
        <v>8.95674510787968</v>
      </c>
      <c r="AA61" s="116">
        <f t="shared" si="419"/>
        <v>8.95674510787968</v>
      </c>
      <c r="AB61" s="116">
        <f t="shared" si="419"/>
        <v>8.95674510787968</v>
      </c>
      <c r="AC61" s="116">
        <f t="shared" si="419"/>
        <v>8.95674510787968</v>
      </c>
      <c r="AD61" s="116">
        <f t="shared" si="419"/>
        <v>8.95674510787968</v>
      </c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</row>
    <row r="62" spans="1:114" s="83" customFormat="1" ht="15">
      <c r="A62" s="83" t="s">
        <v>177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7"/>
      <c r="P62" s="117"/>
      <c r="Q62" s="116">
        <f>'Low LF - portfolio costs'!Q$10*P$22</f>
        <v>158.51747344993296</v>
      </c>
      <c r="R62" s="116">
        <f t="shared" ref="R62:AE62" si="420">IF(Q63&gt;0,Q63,0)</f>
        <v>147.9496418866041</v>
      </c>
      <c r="S62" s="116">
        <f t="shared" si="420"/>
        <v>137.38181032327523</v>
      </c>
      <c r="T62" s="116">
        <f t="shared" si="420"/>
        <v>126.81397875994637</v>
      </c>
      <c r="U62" s="116">
        <f t="shared" si="420"/>
        <v>116.2461471966175</v>
      </c>
      <c r="V62" s="116">
        <f t="shared" si="420"/>
        <v>105.67831563328863</v>
      </c>
      <c r="W62" s="116">
        <f t="shared" si="420"/>
        <v>95.110484069959767</v>
      </c>
      <c r="X62" s="116">
        <f t="shared" si="420"/>
        <v>84.542652506630901</v>
      </c>
      <c r="Y62" s="116">
        <f t="shared" si="420"/>
        <v>73.974820943302035</v>
      </c>
      <c r="Z62" s="116">
        <f t="shared" si="420"/>
        <v>63.406989379973169</v>
      </c>
      <c r="AA62" s="116">
        <f t="shared" si="420"/>
        <v>52.839157816644303</v>
      </c>
      <c r="AB62" s="116">
        <f t="shared" si="420"/>
        <v>42.271326253315436</v>
      </c>
      <c r="AC62" s="116">
        <f t="shared" si="420"/>
        <v>31.70349468998657</v>
      </c>
      <c r="AD62" s="116">
        <f t="shared" si="420"/>
        <v>21.135663126657704</v>
      </c>
      <c r="AE62" s="116">
        <f t="shared" si="420"/>
        <v>10.56783156332884</v>
      </c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</row>
    <row r="63" spans="1:114" s="83" customFormat="1" ht="1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7"/>
      <c r="P63" s="115"/>
      <c r="Q63" s="116">
        <f>+Q62-Q64</f>
        <v>147.9496418866041</v>
      </c>
      <c r="R63" s="116">
        <f t="shared" ref="R63:AE63" si="421">+R62-R64</f>
        <v>137.38181032327523</v>
      </c>
      <c r="S63" s="116">
        <f t="shared" si="421"/>
        <v>126.81397875994637</v>
      </c>
      <c r="T63" s="116">
        <f t="shared" si="421"/>
        <v>116.2461471966175</v>
      </c>
      <c r="U63" s="116">
        <f t="shared" si="421"/>
        <v>105.67831563328863</v>
      </c>
      <c r="V63" s="116">
        <f t="shared" si="421"/>
        <v>95.110484069959767</v>
      </c>
      <c r="W63" s="116">
        <f t="shared" si="421"/>
        <v>84.542652506630901</v>
      </c>
      <c r="X63" s="116">
        <f t="shared" si="421"/>
        <v>73.974820943302035</v>
      </c>
      <c r="Y63" s="116">
        <f t="shared" si="421"/>
        <v>63.406989379973169</v>
      </c>
      <c r="Z63" s="116">
        <f t="shared" si="421"/>
        <v>52.839157816644303</v>
      </c>
      <c r="AA63" s="116">
        <f t="shared" si="421"/>
        <v>42.271326253315436</v>
      </c>
      <c r="AB63" s="116">
        <f t="shared" si="421"/>
        <v>31.70349468998657</v>
      </c>
      <c r="AC63" s="116">
        <f t="shared" si="421"/>
        <v>21.135663126657704</v>
      </c>
      <c r="AD63" s="116">
        <f t="shared" si="421"/>
        <v>10.56783156332884</v>
      </c>
      <c r="AE63" s="116">
        <f t="shared" si="421"/>
        <v>-2.4868995751603507E-14</v>
      </c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</row>
    <row r="64" spans="1:114" s="83" customFormat="1" ht="1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7"/>
      <c r="P64" s="117"/>
      <c r="Q64" s="116">
        <f>IF(Q62&gt;0.1,Q62/$B$8,0)</f>
        <v>10.567831563328864</v>
      </c>
      <c r="R64" s="116">
        <f>IF(R62&gt;0.1,Q64,0)</f>
        <v>10.567831563328864</v>
      </c>
      <c r="S64" s="116">
        <f t="shared" ref="S64:AE64" si="422">IF(S62&gt;0.1,R64,0)</f>
        <v>10.567831563328864</v>
      </c>
      <c r="T64" s="116">
        <f t="shared" si="422"/>
        <v>10.567831563328864</v>
      </c>
      <c r="U64" s="116">
        <f t="shared" si="422"/>
        <v>10.567831563328864</v>
      </c>
      <c r="V64" s="116">
        <f t="shared" si="422"/>
        <v>10.567831563328864</v>
      </c>
      <c r="W64" s="116">
        <f t="shared" si="422"/>
        <v>10.567831563328864</v>
      </c>
      <c r="X64" s="116">
        <f t="shared" si="422"/>
        <v>10.567831563328864</v>
      </c>
      <c r="Y64" s="116">
        <f t="shared" si="422"/>
        <v>10.567831563328864</v>
      </c>
      <c r="Z64" s="116">
        <f t="shared" si="422"/>
        <v>10.567831563328864</v>
      </c>
      <c r="AA64" s="116">
        <f t="shared" si="422"/>
        <v>10.567831563328864</v>
      </c>
      <c r="AB64" s="116">
        <f t="shared" si="422"/>
        <v>10.567831563328864</v>
      </c>
      <c r="AC64" s="116">
        <f t="shared" si="422"/>
        <v>10.567831563328864</v>
      </c>
      <c r="AD64" s="116">
        <f t="shared" si="422"/>
        <v>10.567831563328864</v>
      </c>
      <c r="AE64" s="116">
        <f t="shared" si="422"/>
        <v>10.567831563328864</v>
      </c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</row>
    <row r="65" spans="1:114" s="83" customFormat="1" ht="15">
      <c r="A65" s="83" t="s">
        <v>178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7"/>
      <c r="P65" s="117"/>
      <c r="Q65" s="117"/>
      <c r="R65" s="116">
        <f>'Low LF - portfolio costs'!R$10*Q$22</f>
        <v>175.79225854743692</v>
      </c>
      <c r="S65" s="116">
        <f t="shared" ref="S65:AF65" si="423">IF(R66&gt;0,R66,0)</f>
        <v>164.07277464427446</v>
      </c>
      <c r="T65" s="116">
        <f t="shared" si="423"/>
        <v>152.353290741112</v>
      </c>
      <c r="U65" s="116">
        <f t="shared" si="423"/>
        <v>140.63380683794955</v>
      </c>
      <c r="V65" s="116">
        <f t="shared" si="423"/>
        <v>128.91432293478709</v>
      </c>
      <c r="W65" s="116">
        <f t="shared" si="423"/>
        <v>117.19483903162464</v>
      </c>
      <c r="X65" s="116">
        <f t="shared" si="423"/>
        <v>105.47535512846218</v>
      </c>
      <c r="Y65" s="116">
        <f t="shared" si="423"/>
        <v>93.755871225299728</v>
      </c>
      <c r="Z65" s="116">
        <f t="shared" si="423"/>
        <v>82.036387322137273</v>
      </c>
      <c r="AA65" s="116">
        <f t="shared" si="423"/>
        <v>70.316903418974817</v>
      </c>
      <c r="AB65" s="116">
        <f t="shared" si="423"/>
        <v>58.597419515812355</v>
      </c>
      <c r="AC65" s="116">
        <f t="shared" si="423"/>
        <v>46.877935612649893</v>
      </c>
      <c r="AD65" s="116">
        <f t="shared" si="423"/>
        <v>35.15845170948743</v>
      </c>
      <c r="AE65" s="116">
        <f t="shared" si="423"/>
        <v>23.438967806324968</v>
      </c>
      <c r="AF65" s="116">
        <f t="shared" si="423"/>
        <v>11.719483903162507</v>
      </c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</row>
    <row r="66" spans="1:114" s="83" customFormat="1" ht="1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7"/>
      <c r="P66" s="117"/>
      <c r="Q66" s="115"/>
      <c r="R66" s="116">
        <f>+R65-R67</f>
        <v>164.07277464427446</v>
      </c>
      <c r="S66" s="116">
        <f t="shared" ref="S66:AF66" si="424">+S65-S67</f>
        <v>152.353290741112</v>
      </c>
      <c r="T66" s="116">
        <f t="shared" si="424"/>
        <v>140.63380683794955</v>
      </c>
      <c r="U66" s="116">
        <f t="shared" si="424"/>
        <v>128.91432293478709</v>
      </c>
      <c r="V66" s="116">
        <f t="shared" si="424"/>
        <v>117.19483903162464</v>
      </c>
      <c r="W66" s="116">
        <f t="shared" si="424"/>
        <v>105.47535512846218</v>
      </c>
      <c r="X66" s="116">
        <f t="shared" si="424"/>
        <v>93.755871225299728</v>
      </c>
      <c r="Y66" s="116">
        <f t="shared" si="424"/>
        <v>82.036387322137273</v>
      </c>
      <c r="Z66" s="116">
        <f t="shared" si="424"/>
        <v>70.316903418974817</v>
      </c>
      <c r="AA66" s="116">
        <f t="shared" si="424"/>
        <v>58.597419515812355</v>
      </c>
      <c r="AB66" s="116">
        <f t="shared" si="424"/>
        <v>46.877935612649893</v>
      </c>
      <c r="AC66" s="116">
        <f t="shared" si="424"/>
        <v>35.15845170948743</v>
      </c>
      <c r="AD66" s="116">
        <f t="shared" si="424"/>
        <v>23.438967806324968</v>
      </c>
      <c r="AE66" s="116">
        <f t="shared" si="424"/>
        <v>11.719483903162507</v>
      </c>
      <c r="AF66" s="116">
        <f t="shared" si="424"/>
        <v>4.6185277824406512E-14</v>
      </c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</row>
    <row r="67" spans="1:114" s="83" customFormat="1" ht="1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7"/>
      <c r="P67" s="117"/>
      <c r="Q67" s="117"/>
      <c r="R67" s="116">
        <f>IF(R65&gt;0.1,R65/$B$8,0)</f>
        <v>11.719483903162461</v>
      </c>
      <c r="S67" s="116">
        <f>IF(S65&gt;0.1,R67,0)</f>
        <v>11.719483903162461</v>
      </c>
      <c r="T67" s="116">
        <f t="shared" ref="T67:AF67" si="425">IF(T65&gt;0.1,S67,0)</f>
        <v>11.719483903162461</v>
      </c>
      <c r="U67" s="116">
        <f t="shared" si="425"/>
        <v>11.719483903162461</v>
      </c>
      <c r="V67" s="116">
        <f t="shared" si="425"/>
        <v>11.719483903162461</v>
      </c>
      <c r="W67" s="116">
        <f t="shared" si="425"/>
        <v>11.719483903162461</v>
      </c>
      <c r="X67" s="116">
        <f t="shared" si="425"/>
        <v>11.719483903162461</v>
      </c>
      <c r="Y67" s="116">
        <f t="shared" si="425"/>
        <v>11.719483903162461</v>
      </c>
      <c r="Z67" s="116">
        <f t="shared" si="425"/>
        <v>11.719483903162461</v>
      </c>
      <c r="AA67" s="116">
        <f t="shared" si="425"/>
        <v>11.719483903162461</v>
      </c>
      <c r="AB67" s="116">
        <f t="shared" si="425"/>
        <v>11.719483903162461</v>
      </c>
      <c r="AC67" s="116">
        <f t="shared" si="425"/>
        <v>11.719483903162461</v>
      </c>
      <c r="AD67" s="116">
        <f t="shared" si="425"/>
        <v>11.719483903162461</v>
      </c>
      <c r="AE67" s="116">
        <f t="shared" si="425"/>
        <v>11.719483903162461</v>
      </c>
      <c r="AF67" s="116">
        <f t="shared" si="425"/>
        <v>11.719483903162461</v>
      </c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</row>
    <row r="68" spans="1:114" s="83" customFormat="1" ht="15">
      <c r="A68" s="83" t="s">
        <v>179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7"/>
      <c r="P68" s="117"/>
      <c r="Q68" s="117"/>
      <c r="R68" s="117"/>
      <c r="S68" s="116">
        <f>'Low LF - portfolio costs'!S$10*R$22</f>
        <v>147.15055288189652</v>
      </c>
      <c r="T68" s="116">
        <f t="shared" ref="T68:AG68" si="426">IF(S69&gt;0,S69,0)</f>
        <v>137.34051602310342</v>
      </c>
      <c r="U68" s="116">
        <f t="shared" si="426"/>
        <v>127.53047916431032</v>
      </c>
      <c r="V68" s="116">
        <f t="shared" si="426"/>
        <v>117.72044230551722</v>
      </c>
      <c r="W68" s="116">
        <f t="shared" si="426"/>
        <v>107.91040544672413</v>
      </c>
      <c r="X68" s="116">
        <f t="shared" si="426"/>
        <v>98.10036858793103</v>
      </c>
      <c r="Y68" s="116">
        <f t="shared" si="426"/>
        <v>88.290331729137932</v>
      </c>
      <c r="Z68" s="116">
        <f t="shared" si="426"/>
        <v>78.480294870344835</v>
      </c>
      <c r="AA68" s="116">
        <f t="shared" si="426"/>
        <v>68.670258011551738</v>
      </c>
      <c r="AB68" s="116">
        <f t="shared" si="426"/>
        <v>58.860221152758641</v>
      </c>
      <c r="AC68" s="116">
        <f t="shared" si="426"/>
        <v>49.050184293965543</v>
      </c>
      <c r="AD68" s="116">
        <f t="shared" si="426"/>
        <v>39.240147435172446</v>
      </c>
      <c r="AE68" s="116">
        <f t="shared" si="426"/>
        <v>29.430110576379345</v>
      </c>
      <c r="AF68" s="116">
        <f t="shared" si="426"/>
        <v>19.620073717586244</v>
      </c>
      <c r="AG68" s="116">
        <f t="shared" si="426"/>
        <v>9.8100368587931435</v>
      </c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</row>
    <row r="69" spans="1:114" s="83" customFormat="1" ht="1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7"/>
      <c r="P69" s="117"/>
      <c r="Q69" s="117"/>
      <c r="R69" s="115"/>
      <c r="S69" s="116">
        <f>+S68-S70</f>
        <v>137.34051602310342</v>
      </c>
      <c r="T69" s="116">
        <f t="shared" ref="T69:AG69" si="427">+T68-T70</f>
        <v>127.53047916431032</v>
      </c>
      <c r="U69" s="116">
        <f t="shared" si="427"/>
        <v>117.72044230551722</v>
      </c>
      <c r="V69" s="116">
        <f t="shared" si="427"/>
        <v>107.91040544672413</v>
      </c>
      <c r="W69" s="116">
        <f t="shared" si="427"/>
        <v>98.10036858793103</v>
      </c>
      <c r="X69" s="116">
        <f t="shared" si="427"/>
        <v>88.290331729137932</v>
      </c>
      <c r="Y69" s="116">
        <f t="shared" si="427"/>
        <v>78.480294870344835</v>
      </c>
      <c r="Z69" s="116">
        <f t="shared" si="427"/>
        <v>68.670258011551738</v>
      </c>
      <c r="AA69" s="116">
        <f t="shared" si="427"/>
        <v>58.860221152758641</v>
      </c>
      <c r="AB69" s="116">
        <f t="shared" si="427"/>
        <v>49.050184293965543</v>
      </c>
      <c r="AC69" s="116">
        <f t="shared" si="427"/>
        <v>39.240147435172446</v>
      </c>
      <c r="AD69" s="116">
        <f t="shared" si="427"/>
        <v>29.430110576379345</v>
      </c>
      <c r="AE69" s="116">
        <f t="shared" si="427"/>
        <v>19.620073717586244</v>
      </c>
      <c r="AF69" s="116">
        <f t="shared" si="427"/>
        <v>9.8100368587931435</v>
      </c>
      <c r="AG69" s="116">
        <f t="shared" si="427"/>
        <v>4.2632564145606011E-14</v>
      </c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</row>
    <row r="70" spans="1:114" s="83" customFormat="1" ht="1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7"/>
      <c r="P70" s="117"/>
      <c r="Q70" s="117"/>
      <c r="R70" s="117"/>
      <c r="S70" s="116">
        <f>IF(S68&gt;0.1,S68/$B$8,0)</f>
        <v>9.8100368587931008</v>
      </c>
      <c r="T70" s="116">
        <f>IF(T68&gt;0.1,S70,0)</f>
        <v>9.8100368587931008</v>
      </c>
      <c r="U70" s="116">
        <f t="shared" ref="U70:AG70" si="428">IF(U68&gt;0.1,T70,0)</f>
        <v>9.8100368587931008</v>
      </c>
      <c r="V70" s="116">
        <f t="shared" si="428"/>
        <v>9.8100368587931008</v>
      </c>
      <c r="W70" s="116">
        <f t="shared" si="428"/>
        <v>9.8100368587931008</v>
      </c>
      <c r="X70" s="116">
        <f t="shared" si="428"/>
        <v>9.8100368587931008</v>
      </c>
      <c r="Y70" s="116">
        <f t="shared" si="428"/>
        <v>9.8100368587931008</v>
      </c>
      <c r="Z70" s="116">
        <f t="shared" si="428"/>
        <v>9.8100368587931008</v>
      </c>
      <c r="AA70" s="116">
        <f t="shared" si="428"/>
        <v>9.8100368587931008</v>
      </c>
      <c r="AB70" s="116">
        <f t="shared" si="428"/>
        <v>9.8100368587931008</v>
      </c>
      <c r="AC70" s="116">
        <f t="shared" si="428"/>
        <v>9.8100368587931008</v>
      </c>
      <c r="AD70" s="116">
        <f t="shared" si="428"/>
        <v>9.8100368587931008</v>
      </c>
      <c r="AE70" s="116">
        <f t="shared" si="428"/>
        <v>9.8100368587931008</v>
      </c>
      <c r="AF70" s="116">
        <f t="shared" si="428"/>
        <v>9.8100368587931008</v>
      </c>
      <c r="AG70" s="116">
        <f t="shared" si="428"/>
        <v>9.8100368587931008</v>
      </c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</row>
    <row r="71" spans="1:114" s="83" customFormat="1" ht="15">
      <c r="A71" s="83" t="s">
        <v>180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  <c r="P71" s="117"/>
      <c r="Q71" s="117"/>
      <c r="R71" s="117"/>
      <c r="S71" s="117"/>
      <c r="T71" s="116">
        <f>'Low LF - portfolio costs'!T$10*S$22</f>
        <v>141.90923540368965</v>
      </c>
      <c r="U71" s="116">
        <f t="shared" ref="U71:AH71" si="429">IF(T72&gt;0,T72,0)</f>
        <v>132.44861971011034</v>
      </c>
      <c r="V71" s="116">
        <f t="shared" si="429"/>
        <v>122.98800401653102</v>
      </c>
      <c r="W71" s="116">
        <f t="shared" si="429"/>
        <v>113.52738832295171</v>
      </c>
      <c r="X71" s="116">
        <f t="shared" si="429"/>
        <v>104.06677262937239</v>
      </c>
      <c r="Y71" s="116">
        <f t="shared" si="429"/>
        <v>94.606156935793081</v>
      </c>
      <c r="Z71" s="116">
        <f t="shared" si="429"/>
        <v>85.145541242213767</v>
      </c>
      <c r="AA71" s="116">
        <f t="shared" si="429"/>
        <v>75.684925548634453</v>
      </c>
      <c r="AB71" s="116">
        <f t="shared" si="429"/>
        <v>66.224309855055139</v>
      </c>
      <c r="AC71" s="116">
        <f t="shared" si="429"/>
        <v>56.763694161475826</v>
      </c>
      <c r="AD71" s="116">
        <f t="shared" si="429"/>
        <v>47.303078467896512</v>
      </c>
      <c r="AE71" s="116">
        <f t="shared" si="429"/>
        <v>37.842462774317198</v>
      </c>
      <c r="AF71" s="116">
        <f t="shared" si="429"/>
        <v>28.381847080737888</v>
      </c>
      <c r="AG71" s="116">
        <f t="shared" si="429"/>
        <v>18.921231387158578</v>
      </c>
      <c r="AH71" s="116">
        <f t="shared" si="429"/>
        <v>9.4606156935792676</v>
      </c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</row>
    <row r="72" spans="1:114" s="83" customFormat="1" ht="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7"/>
      <c r="P72" s="117"/>
      <c r="Q72" s="117"/>
      <c r="R72" s="117"/>
      <c r="S72" s="115"/>
      <c r="T72" s="116">
        <f>+T71-T73</f>
        <v>132.44861971011034</v>
      </c>
      <c r="U72" s="116">
        <f t="shared" ref="U72:AH72" si="430">+U71-U73</f>
        <v>122.98800401653102</v>
      </c>
      <c r="V72" s="116">
        <f t="shared" si="430"/>
        <v>113.52738832295171</v>
      </c>
      <c r="W72" s="116">
        <f t="shared" si="430"/>
        <v>104.06677262937239</v>
      </c>
      <c r="X72" s="116">
        <f t="shared" si="430"/>
        <v>94.606156935793081</v>
      </c>
      <c r="Y72" s="116">
        <f t="shared" si="430"/>
        <v>85.145541242213767</v>
      </c>
      <c r="Z72" s="116">
        <f t="shared" si="430"/>
        <v>75.684925548634453</v>
      </c>
      <c r="AA72" s="116">
        <f t="shared" si="430"/>
        <v>66.224309855055139</v>
      </c>
      <c r="AB72" s="116">
        <f t="shared" si="430"/>
        <v>56.763694161475826</v>
      </c>
      <c r="AC72" s="116">
        <f t="shared" si="430"/>
        <v>47.303078467896512</v>
      </c>
      <c r="AD72" s="116">
        <f t="shared" si="430"/>
        <v>37.842462774317198</v>
      </c>
      <c r="AE72" s="116">
        <f t="shared" si="430"/>
        <v>28.381847080737888</v>
      </c>
      <c r="AF72" s="116">
        <f t="shared" si="430"/>
        <v>18.921231387158578</v>
      </c>
      <c r="AG72" s="116">
        <f t="shared" si="430"/>
        <v>9.4606156935792676</v>
      </c>
      <c r="AH72" s="116">
        <f t="shared" si="430"/>
        <v>-4.2632564145606011E-14</v>
      </c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</row>
    <row r="73" spans="1:114" s="83" customFormat="1" ht="1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7"/>
      <c r="P73" s="117"/>
      <c r="Q73" s="117"/>
      <c r="R73" s="117"/>
      <c r="S73" s="117"/>
      <c r="T73" s="116">
        <f>IF(T71&gt;0.1,T71/$B$8,0)</f>
        <v>9.4606156935793102</v>
      </c>
      <c r="U73" s="116">
        <f>IF(U71&gt;0.1,T73,0)</f>
        <v>9.4606156935793102</v>
      </c>
      <c r="V73" s="116">
        <f t="shared" ref="V73:AH73" si="431">IF(V71&gt;0.1,U73,0)</f>
        <v>9.4606156935793102</v>
      </c>
      <c r="W73" s="116">
        <f t="shared" si="431"/>
        <v>9.4606156935793102</v>
      </c>
      <c r="X73" s="116">
        <f t="shared" si="431"/>
        <v>9.4606156935793102</v>
      </c>
      <c r="Y73" s="116">
        <f t="shared" si="431"/>
        <v>9.4606156935793102</v>
      </c>
      <c r="Z73" s="116">
        <f t="shared" si="431"/>
        <v>9.4606156935793102</v>
      </c>
      <c r="AA73" s="116">
        <f t="shared" si="431"/>
        <v>9.4606156935793102</v>
      </c>
      <c r="AB73" s="116">
        <f t="shared" si="431"/>
        <v>9.4606156935793102</v>
      </c>
      <c r="AC73" s="116">
        <f t="shared" si="431"/>
        <v>9.4606156935793102</v>
      </c>
      <c r="AD73" s="116">
        <f t="shared" si="431"/>
        <v>9.4606156935793102</v>
      </c>
      <c r="AE73" s="116">
        <f t="shared" si="431"/>
        <v>9.4606156935793102</v>
      </c>
      <c r="AF73" s="116">
        <f t="shared" si="431"/>
        <v>9.4606156935793102</v>
      </c>
      <c r="AG73" s="116">
        <f t="shared" si="431"/>
        <v>9.4606156935793102</v>
      </c>
      <c r="AH73" s="116">
        <f t="shared" si="431"/>
        <v>9.4606156935793102</v>
      </c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</row>
    <row r="74" spans="1:114" s="83" customFormat="1" ht="15">
      <c r="A74" s="83" t="s">
        <v>181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7"/>
      <c r="P74" s="117"/>
      <c r="Q74" s="117"/>
      <c r="R74" s="117"/>
      <c r="S74" s="117"/>
      <c r="T74" s="117"/>
      <c r="U74" s="116">
        <f>'Low LF - portfolio costs'!U$10*T$22</f>
        <v>115.72084688229026</v>
      </c>
      <c r="V74" s="116">
        <f t="shared" ref="V74:AI74" si="432">IF(U75&gt;0,U75,0)</f>
        <v>108.00612375680424</v>
      </c>
      <c r="W74" s="116">
        <f t="shared" si="432"/>
        <v>100.29140063131823</v>
      </c>
      <c r="X74" s="116">
        <f t="shared" si="432"/>
        <v>92.576677505832208</v>
      </c>
      <c r="Y74" s="116">
        <f t="shared" si="432"/>
        <v>84.861954380346191</v>
      </c>
      <c r="Z74" s="116">
        <f t="shared" si="432"/>
        <v>77.147231254860174</v>
      </c>
      <c r="AA74" s="116">
        <f t="shared" si="432"/>
        <v>69.432508129374156</v>
      </c>
      <c r="AB74" s="116">
        <f t="shared" si="432"/>
        <v>61.717785003888139</v>
      </c>
      <c r="AC74" s="116">
        <f t="shared" si="432"/>
        <v>54.003061878402121</v>
      </c>
      <c r="AD74" s="116">
        <f t="shared" si="432"/>
        <v>46.288338752916104</v>
      </c>
      <c r="AE74" s="116">
        <f t="shared" si="432"/>
        <v>38.573615627430087</v>
      </c>
      <c r="AF74" s="116">
        <f t="shared" si="432"/>
        <v>30.858892501944069</v>
      </c>
      <c r="AG74" s="116">
        <f t="shared" si="432"/>
        <v>23.144169376458052</v>
      </c>
      <c r="AH74" s="116">
        <f t="shared" si="432"/>
        <v>15.429446250972035</v>
      </c>
      <c r="AI74" s="116">
        <f t="shared" si="432"/>
        <v>7.7147231254860174</v>
      </c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</row>
    <row r="75" spans="1:114" s="83" customFormat="1" ht="1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7"/>
      <c r="P75" s="117"/>
      <c r="Q75" s="117"/>
      <c r="R75" s="117"/>
      <c r="S75" s="117"/>
      <c r="T75" s="115"/>
      <c r="U75" s="116">
        <f>+U74-U76</f>
        <v>108.00612375680424</v>
      </c>
      <c r="V75" s="116">
        <f t="shared" ref="V75:AI75" si="433">+V74-V76</f>
        <v>100.29140063131823</v>
      </c>
      <c r="W75" s="116">
        <f t="shared" si="433"/>
        <v>92.576677505832208</v>
      </c>
      <c r="X75" s="116">
        <f t="shared" si="433"/>
        <v>84.861954380346191</v>
      </c>
      <c r="Y75" s="116">
        <f t="shared" si="433"/>
        <v>77.147231254860174</v>
      </c>
      <c r="Z75" s="116">
        <f t="shared" si="433"/>
        <v>69.432508129374156</v>
      </c>
      <c r="AA75" s="116">
        <f t="shared" si="433"/>
        <v>61.717785003888139</v>
      </c>
      <c r="AB75" s="116">
        <f t="shared" si="433"/>
        <v>54.003061878402121</v>
      </c>
      <c r="AC75" s="116">
        <f t="shared" si="433"/>
        <v>46.288338752916104</v>
      </c>
      <c r="AD75" s="116">
        <f t="shared" si="433"/>
        <v>38.573615627430087</v>
      </c>
      <c r="AE75" s="116">
        <f t="shared" si="433"/>
        <v>30.858892501944069</v>
      </c>
      <c r="AF75" s="116">
        <f t="shared" si="433"/>
        <v>23.144169376458052</v>
      </c>
      <c r="AG75" s="116">
        <f t="shared" si="433"/>
        <v>15.429446250972035</v>
      </c>
      <c r="AH75" s="116">
        <f t="shared" si="433"/>
        <v>7.7147231254860174</v>
      </c>
      <c r="AI75" s="116">
        <f t="shared" si="433"/>
        <v>0</v>
      </c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</row>
    <row r="76" spans="1:114" s="83" customFormat="1" ht="1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17"/>
      <c r="Q76" s="117"/>
      <c r="R76" s="117"/>
      <c r="S76" s="117"/>
      <c r="T76" s="117"/>
      <c r="U76" s="116">
        <f>IF(U74&gt;0.1,U74/$B$8,0)</f>
        <v>7.7147231254860174</v>
      </c>
      <c r="V76" s="116">
        <f>IF(V74&gt;0.1,U76,0)</f>
        <v>7.7147231254860174</v>
      </c>
      <c r="W76" s="116">
        <f t="shared" ref="W76:AI76" si="434">IF(W74&gt;0.1,V76,0)</f>
        <v>7.7147231254860174</v>
      </c>
      <c r="X76" s="116">
        <f t="shared" si="434"/>
        <v>7.7147231254860174</v>
      </c>
      <c r="Y76" s="116">
        <f t="shared" si="434"/>
        <v>7.7147231254860174</v>
      </c>
      <c r="Z76" s="116">
        <f t="shared" si="434"/>
        <v>7.7147231254860174</v>
      </c>
      <c r="AA76" s="116">
        <f t="shared" si="434"/>
        <v>7.7147231254860174</v>
      </c>
      <c r="AB76" s="116">
        <f t="shared" si="434"/>
        <v>7.7147231254860174</v>
      </c>
      <c r="AC76" s="116">
        <f t="shared" si="434"/>
        <v>7.7147231254860174</v>
      </c>
      <c r="AD76" s="116">
        <f t="shared" si="434"/>
        <v>7.7147231254860174</v>
      </c>
      <c r="AE76" s="116">
        <f t="shared" si="434"/>
        <v>7.7147231254860174</v>
      </c>
      <c r="AF76" s="116">
        <f t="shared" si="434"/>
        <v>7.7147231254860174</v>
      </c>
      <c r="AG76" s="116">
        <f t="shared" si="434"/>
        <v>7.7147231254860174</v>
      </c>
      <c r="AH76" s="116">
        <f t="shared" si="434"/>
        <v>7.7147231254860174</v>
      </c>
      <c r="AI76" s="116">
        <f t="shared" si="434"/>
        <v>7.7147231254860174</v>
      </c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</row>
    <row r="77" spans="1:114" s="83" customFormat="1" ht="15">
      <c r="A77" s="83" t="s">
        <v>182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7"/>
      <c r="P77" s="117"/>
      <c r="Q77" s="117"/>
      <c r="R77" s="117"/>
      <c r="S77" s="117"/>
      <c r="T77" s="117"/>
      <c r="U77" s="117"/>
      <c r="V77" s="116">
        <f>'Low LF - portfolio costs'!V$10*U$22</f>
        <v>117.5064069916035</v>
      </c>
      <c r="W77" s="116">
        <f t="shared" ref="W77:AJ77" si="435">IF(V78&gt;0,V78,0)</f>
        <v>109.6726465254966</v>
      </c>
      <c r="X77" s="116">
        <f t="shared" si="435"/>
        <v>101.83888605938971</v>
      </c>
      <c r="Y77" s="116">
        <f t="shared" si="435"/>
        <v>94.005125593282813</v>
      </c>
      <c r="Z77" s="116">
        <f t="shared" si="435"/>
        <v>86.171365127175918</v>
      </c>
      <c r="AA77" s="116">
        <f t="shared" si="435"/>
        <v>78.337604661069022</v>
      </c>
      <c r="AB77" s="116">
        <f t="shared" si="435"/>
        <v>70.503844194962127</v>
      </c>
      <c r="AC77" s="116">
        <f t="shared" si="435"/>
        <v>62.670083728855225</v>
      </c>
      <c r="AD77" s="116">
        <f t="shared" si="435"/>
        <v>54.836323262748323</v>
      </c>
      <c r="AE77" s="116">
        <f t="shared" si="435"/>
        <v>47.002562796641421</v>
      </c>
      <c r="AF77" s="116">
        <f t="shared" si="435"/>
        <v>39.168802330534518</v>
      </c>
      <c r="AG77" s="116">
        <f t="shared" si="435"/>
        <v>31.33504186442762</v>
      </c>
      <c r="AH77" s="116">
        <f t="shared" si="435"/>
        <v>23.501281398320721</v>
      </c>
      <c r="AI77" s="116">
        <f t="shared" si="435"/>
        <v>15.667520932213822</v>
      </c>
      <c r="AJ77" s="116">
        <f t="shared" si="435"/>
        <v>7.8337604661069227</v>
      </c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</row>
    <row r="78" spans="1:114" s="83" customFormat="1" ht="1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7"/>
      <c r="Q78" s="117"/>
      <c r="R78" s="117"/>
      <c r="S78" s="117"/>
      <c r="T78" s="117"/>
      <c r="U78" s="115"/>
      <c r="V78" s="116">
        <f>+V77-V79</f>
        <v>109.6726465254966</v>
      </c>
      <c r="W78" s="116">
        <f t="shared" ref="W78:AJ78" si="436">+W77-W79</f>
        <v>101.83888605938971</v>
      </c>
      <c r="X78" s="116">
        <f t="shared" si="436"/>
        <v>94.005125593282813</v>
      </c>
      <c r="Y78" s="116">
        <f t="shared" si="436"/>
        <v>86.171365127175918</v>
      </c>
      <c r="Z78" s="116">
        <f t="shared" si="436"/>
        <v>78.337604661069022</v>
      </c>
      <c r="AA78" s="116">
        <f t="shared" si="436"/>
        <v>70.503844194962127</v>
      </c>
      <c r="AB78" s="116">
        <f t="shared" si="436"/>
        <v>62.670083728855225</v>
      </c>
      <c r="AC78" s="116">
        <f t="shared" si="436"/>
        <v>54.836323262748323</v>
      </c>
      <c r="AD78" s="116">
        <f t="shared" si="436"/>
        <v>47.002562796641421</v>
      </c>
      <c r="AE78" s="116">
        <f t="shared" si="436"/>
        <v>39.168802330534518</v>
      </c>
      <c r="AF78" s="116">
        <f t="shared" si="436"/>
        <v>31.33504186442762</v>
      </c>
      <c r="AG78" s="116">
        <f t="shared" si="436"/>
        <v>23.501281398320721</v>
      </c>
      <c r="AH78" s="116">
        <f t="shared" si="436"/>
        <v>15.667520932213822</v>
      </c>
      <c r="AI78" s="116">
        <f t="shared" si="436"/>
        <v>7.8337604661069227</v>
      </c>
      <c r="AJ78" s="116">
        <f t="shared" si="436"/>
        <v>2.3092638912203256E-14</v>
      </c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</row>
    <row r="79" spans="1:114" s="83" customFormat="1" ht="1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7"/>
      <c r="P79" s="117"/>
      <c r="Q79" s="117"/>
      <c r="R79" s="117"/>
      <c r="S79" s="117"/>
      <c r="T79" s="117"/>
      <c r="U79" s="117"/>
      <c r="V79" s="116">
        <f>IF(V77&gt;0.1,V77/$B$8,0)</f>
        <v>7.8337604661068996</v>
      </c>
      <c r="W79" s="116">
        <f>IF(W77&gt;0.1,V79,0)</f>
        <v>7.8337604661068996</v>
      </c>
      <c r="X79" s="116">
        <f t="shared" ref="X79:AJ79" si="437">IF(X77&gt;0.1,W79,0)</f>
        <v>7.8337604661068996</v>
      </c>
      <c r="Y79" s="116">
        <f t="shared" si="437"/>
        <v>7.8337604661068996</v>
      </c>
      <c r="Z79" s="116">
        <f t="shared" si="437"/>
        <v>7.8337604661068996</v>
      </c>
      <c r="AA79" s="116">
        <f t="shared" si="437"/>
        <v>7.8337604661068996</v>
      </c>
      <c r="AB79" s="116">
        <f t="shared" si="437"/>
        <v>7.8337604661068996</v>
      </c>
      <c r="AC79" s="116">
        <f t="shared" si="437"/>
        <v>7.8337604661068996</v>
      </c>
      <c r="AD79" s="116">
        <f t="shared" si="437"/>
        <v>7.8337604661068996</v>
      </c>
      <c r="AE79" s="116">
        <f t="shared" si="437"/>
        <v>7.8337604661068996</v>
      </c>
      <c r="AF79" s="116">
        <f t="shared" si="437"/>
        <v>7.8337604661068996</v>
      </c>
      <c r="AG79" s="116">
        <f t="shared" si="437"/>
        <v>7.8337604661068996</v>
      </c>
      <c r="AH79" s="116">
        <f t="shared" si="437"/>
        <v>7.8337604661068996</v>
      </c>
      <c r="AI79" s="116">
        <f t="shared" si="437"/>
        <v>7.8337604661068996</v>
      </c>
      <c r="AJ79" s="116">
        <f t="shared" si="437"/>
        <v>7.8337604661068996</v>
      </c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</row>
    <row r="80" spans="1:114" s="83" customFormat="1" ht="15">
      <c r="A80" s="83" t="s">
        <v>183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7"/>
      <c r="P80" s="117"/>
      <c r="Q80" s="117"/>
      <c r="R80" s="117"/>
      <c r="S80" s="117"/>
      <c r="T80" s="117"/>
      <c r="U80" s="117"/>
      <c r="V80" s="117"/>
      <c r="W80" s="116">
        <f>'Low LF - portfolio costs'!W$10*V$22</f>
        <v>121.82669802961671</v>
      </c>
      <c r="X80" s="116">
        <f t="shared" ref="X80:AK80" si="438">IF(W81&gt;0,W81,0)</f>
        <v>113.70491816097559</v>
      </c>
      <c r="Y80" s="116">
        <f t="shared" si="438"/>
        <v>105.58313829233448</v>
      </c>
      <c r="Z80" s="116">
        <f t="shared" si="438"/>
        <v>97.461358423693369</v>
      </c>
      <c r="AA80" s="116">
        <f t="shared" si="438"/>
        <v>89.339578555052256</v>
      </c>
      <c r="AB80" s="116">
        <f t="shared" si="438"/>
        <v>81.217798686411143</v>
      </c>
      <c r="AC80" s="116">
        <f t="shared" si="438"/>
        <v>73.09601881777003</v>
      </c>
      <c r="AD80" s="116">
        <f t="shared" si="438"/>
        <v>64.974238949128917</v>
      </c>
      <c r="AE80" s="116">
        <f t="shared" si="438"/>
        <v>56.852459080487804</v>
      </c>
      <c r="AF80" s="116">
        <f t="shared" si="438"/>
        <v>48.730679211846692</v>
      </c>
      <c r="AG80" s="116">
        <f t="shared" si="438"/>
        <v>40.608899343205579</v>
      </c>
      <c r="AH80" s="116">
        <f t="shared" si="438"/>
        <v>32.487119474564466</v>
      </c>
      <c r="AI80" s="116">
        <f t="shared" si="438"/>
        <v>24.365339605923353</v>
      </c>
      <c r="AJ80" s="116">
        <f t="shared" si="438"/>
        <v>16.24355973728224</v>
      </c>
      <c r="AK80" s="116">
        <f t="shared" si="438"/>
        <v>8.1217798686411253</v>
      </c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</row>
    <row r="81" spans="1:114" s="83" customFormat="1" ht="1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7"/>
      <c r="P81" s="117"/>
      <c r="Q81" s="117"/>
      <c r="R81" s="117"/>
      <c r="S81" s="117"/>
      <c r="T81" s="117"/>
      <c r="U81" s="117"/>
      <c r="V81" s="115"/>
      <c r="W81" s="116">
        <f>+W80-W82</f>
        <v>113.70491816097559</v>
      </c>
      <c r="X81" s="116">
        <f t="shared" ref="X81:AK81" si="439">+X80-X82</f>
        <v>105.58313829233448</v>
      </c>
      <c r="Y81" s="116">
        <f t="shared" si="439"/>
        <v>97.461358423693369</v>
      </c>
      <c r="Z81" s="116">
        <f t="shared" si="439"/>
        <v>89.339578555052256</v>
      </c>
      <c r="AA81" s="116">
        <f t="shared" si="439"/>
        <v>81.217798686411143</v>
      </c>
      <c r="AB81" s="116">
        <f t="shared" si="439"/>
        <v>73.09601881777003</v>
      </c>
      <c r="AC81" s="116">
        <f t="shared" si="439"/>
        <v>64.974238949128917</v>
      </c>
      <c r="AD81" s="116">
        <f t="shared" si="439"/>
        <v>56.852459080487804</v>
      </c>
      <c r="AE81" s="116">
        <f t="shared" si="439"/>
        <v>48.730679211846692</v>
      </c>
      <c r="AF81" s="116">
        <f t="shared" si="439"/>
        <v>40.608899343205579</v>
      </c>
      <c r="AG81" s="116">
        <f t="shared" si="439"/>
        <v>32.487119474564466</v>
      </c>
      <c r="AH81" s="116">
        <f t="shared" si="439"/>
        <v>24.365339605923353</v>
      </c>
      <c r="AI81" s="116">
        <f t="shared" si="439"/>
        <v>16.24355973728224</v>
      </c>
      <c r="AJ81" s="116">
        <f t="shared" si="439"/>
        <v>8.1217798686411253</v>
      </c>
      <c r="AK81" s="116">
        <f t="shared" si="439"/>
        <v>0</v>
      </c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</row>
    <row r="82" spans="1:114" s="83" customFormat="1" ht="1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7"/>
      <c r="P82" s="117"/>
      <c r="Q82" s="117"/>
      <c r="R82" s="117"/>
      <c r="S82" s="117"/>
      <c r="T82" s="117"/>
      <c r="U82" s="117"/>
      <c r="V82" s="117"/>
      <c r="W82" s="116">
        <f>IF(W80&gt;0.1,W80/$B$8,0)</f>
        <v>8.1217798686411147</v>
      </c>
      <c r="X82" s="116">
        <f>IF(X80&gt;0.1,W82,0)</f>
        <v>8.1217798686411147</v>
      </c>
      <c r="Y82" s="116">
        <f t="shared" ref="Y82:AK82" si="440">IF(Y80&gt;0.1,X82,0)</f>
        <v>8.1217798686411147</v>
      </c>
      <c r="Z82" s="116">
        <f t="shared" si="440"/>
        <v>8.1217798686411147</v>
      </c>
      <c r="AA82" s="116">
        <f t="shared" si="440"/>
        <v>8.1217798686411147</v>
      </c>
      <c r="AB82" s="116">
        <f t="shared" si="440"/>
        <v>8.1217798686411147</v>
      </c>
      <c r="AC82" s="116">
        <f t="shared" si="440"/>
        <v>8.1217798686411147</v>
      </c>
      <c r="AD82" s="116">
        <f t="shared" si="440"/>
        <v>8.1217798686411147</v>
      </c>
      <c r="AE82" s="116">
        <f t="shared" si="440"/>
        <v>8.1217798686411147</v>
      </c>
      <c r="AF82" s="116">
        <f t="shared" si="440"/>
        <v>8.1217798686411147</v>
      </c>
      <c r="AG82" s="116">
        <f t="shared" si="440"/>
        <v>8.1217798686411147</v>
      </c>
      <c r="AH82" s="116">
        <f t="shared" si="440"/>
        <v>8.1217798686411147</v>
      </c>
      <c r="AI82" s="116">
        <f t="shared" si="440"/>
        <v>8.1217798686411147</v>
      </c>
      <c r="AJ82" s="116">
        <f t="shared" si="440"/>
        <v>8.1217798686411147</v>
      </c>
      <c r="AK82" s="116">
        <f t="shared" si="440"/>
        <v>8.1217798686411147</v>
      </c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</row>
    <row r="83" spans="1:114" s="83" customFormat="1" ht="15">
      <c r="A83" s="83" t="s">
        <v>184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7"/>
      <c r="P83" s="117"/>
      <c r="Q83" s="117"/>
      <c r="R83" s="117"/>
      <c r="S83" s="117"/>
      <c r="T83" s="117"/>
      <c r="U83" s="117"/>
      <c r="V83" s="117"/>
      <c r="W83" s="117"/>
      <c r="X83" s="116">
        <f>'Low LF - portfolio costs'!X$10*W$22</f>
        <v>109.74896559651745</v>
      </c>
      <c r="Y83" s="116">
        <f t="shared" ref="Y83:AL83" si="441">IF(X84&gt;0,X84,0)</f>
        <v>102.43236789008296</v>
      </c>
      <c r="Z83" s="116">
        <f t="shared" si="441"/>
        <v>95.115770183648465</v>
      </c>
      <c r="AA83" s="116">
        <f t="shared" si="441"/>
        <v>87.799172477213972</v>
      </c>
      <c r="AB83" s="116">
        <f t="shared" si="441"/>
        <v>80.482574770779479</v>
      </c>
      <c r="AC83" s="116">
        <f t="shared" si="441"/>
        <v>73.165977064344986</v>
      </c>
      <c r="AD83" s="116">
        <f t="shared" si="441"/>
        <v>65.849379357910493</v>
      </c>
      <c r="AE83" s="116">
        <f t="shared" si="441"/>
        <v>58.532781651476</v>
      </c>
      <c r="AF83" s="116">
        <f t="shared" si="441"/>
        <v>51.216183945041507</v>
      </c>
      <c r="AG83" s="116">
        <f t="shared" si="441"/>
        <v>43.899586238607014</v>
      </c>
      <c r="AH83" s="116">
        <f t="shared" si="441"/>
        <v>36.582988532172521</v>
      </c>
      <c r="AI83" s="116">
        <f t="shared" si="441"/>
        <v>29.266390825738025</v>
      </c>
      <c r="AJ83" s="116">
        <f t="shared" si="441"/>
        <v>21.949793119303528</v>
      </c>
      <c r="AK83" s="116">
        <f t="shared" si="441"/>
        <v>14.633195412869032</v>
      </c>
      <c r="AL83" s="116">
        <f t="shared" si="441"/>
        <v>7.3165977064345356</v>
      </c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</row>
    <row r="84" spans="1:114" s="83" customFormat="1" ht="1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7"/>
      <c r="P84" s="117"/>
      <c r="Q84" s="117"/>
      <c r="R84" s="117"/>
      <c r="S84" s="117"/>
      <c r="T84" s="117"/>
      <c r="U84" s="117"/>
      <c r="V84" s="117"/>
      <c r="W84" s="115"/>
      <c r="X84" s="116">
        <f>+X83-X85</f>
        <v>102.43236789008296</v>
      </c>
      <c r="Y84" s="116">
        <f t="shared" ref="Y84:AL84" si="442">+Y83-Y85</f>
        <v>95.115770183648465</v>
      </c>
      <c r="Z84" s="116">
        <f t="shared" si="442"/>
        <v>87.799172477213972</v>
      </c>
      <c r="AA84" s="116">
        <f t="shared" si="442"/>
        <v>80.482574770779479</v>
      </c>
      <c r="AB84" s="116">
        <f t="shared" si="442"/>
        <v>73.165977064344986</v>
      </c>
      <c r="AC84" s="116">
        <f t="shared" si="442"/>
        <v>65.849379357910493</v>
      </c>
      <c r="AD84" s="116">
        <f t="shared" si="442"/>
        <v>58.532781651476</v>
      </c>
      <c r="AE84" s="116">
        <f t="shared" si="442"/>
        <v>51.216183945041507</v>
      </c>
      <c r="AF84" s="116">
        <f t="shared" si="442"/>
        <v>43.899586238607014</v>
      </c>
      <c r="AG84" s="116">
        <f t="shared" si="442"/>
        <v>36.582988532172521</v>
      </c>
      <c r="AH84" s="116">
        <f t="shared" si="442"/>
        <v>29.266390825738025</v>
      </c>
      <c r="AI84" s="116">
        <f t="shared" si="442"/>
        <v>21.949793119303528</v>
      </c>
      <c r="AJ84" s="116">
        <f t="shared" si="442"/>
        <v>14.633195412869032</v>
      </c>
      <c r="AK84" s="116">
        <f t="shared" si="442"/>
        <v>7.3165977064345356</v>
      </c>
      <c r="AL84" s="116">
        <f t="shared" si="442"/>
        <v>3.907985046680551E-14</v>
      </c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</row>
    <row r="85" spans="1:114" s="83" customFormat="1" ht="1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7"/>
      <c r="P85" s="117"/>
      <c r="Q85" s="117"/>
      <c r="R85" s="117"/>
      <c r="S85" s="117"/>
      <c r="T85" s="117"/>
      <c r="U85" s="117"/>
      <c r="V85" s="117"/>
      <c r="W85" s="117"/>
      <c r="X85" s="116">
        <f>IF(X83&gt;0.1,X83/$B$8,0)</f>
        <v>7.3165977064344965</v>
      </c>
      <c r="Y85" s="116">
        <f>IF(Y83&gt;0.1,X85,0)</f>
        <v>7.3165977064344965</v>
      </c>
      <c r="Z85" s="116">
        <f t="shared" ref="Z85:AL85" si="443">IF(Z83&gt;0.1,Y85,0)</f>
        <v>7.3165977064344965</v>
      </c>
      <c r="AA85" s="116">
        <f t="shared" si="443"/>
        <v>7.3165977064344965</v>
      </c>
      <c r="AB85" s="116">
        <f t="shared" si="443"/>
        <v>7.3165977064344965</v>
      </c>
      <c r="AC85" s="116">
        <f t="shared" si="443"/>
        <v>7.3165977064344965</v>
      </c>
      <c r="AD85" s="116">
        <f t="shared" si="443"/>
        <v>7.3165977064344965</v>
      </c>
      <c r="AE85" s="116">
        <f t="shared" si="443"/>
        <v>7.3165977064344965</v>
      </c>
      <c r="AF85" s="116">
        <f t="shared" si="443"/>
        <v>7.3165977064344965</v>
      </c>
      <c r="AG85" s="116">
        <f t="shared" si="443"/>
        <v>7.3165977064344965</v>
      </c>
      <c r="AH85" s="116">
        <f t="shared" si="443"/>
        <v>7.3165977064344965</v>
      </c>
      <c r="AI85" s="116">
        <f t="shared" si="443"/>
        <v>7.3165977064344965</v>
      </c>
      <c r="AJ85" s="116">
        <f t="shared" si="443"/>
        <v>7.3165977064344965</v>
      </c>
      <c r="AK85" s="116">
        <f t="shared" si="443"/>
        <v>7.3165977064344965</v>
      </c>
      <c r="AL85" s="116">
        <f t="shared" si="443"/>
        <v>7.3165977064344965</v>
      </c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</row>
    <row r="86" spans="1:114" s="83" customFormat="1" ht="15">
      <c r="A86" s="83" t="s">
        <v>185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6">
        <f>'Low LF - portfolio costs'!Y$10*X$22</f>
        <v>91.755919833585835</v>
      </c>
      <c r="Z86" s="116">
        <f t="shared" ref="Z86:AM86" si="444">IF(Y87&gt;0,Y87,0)</f>
        <v>85.638858511346783</v>
      </c>
      <c r="AA86" s="116">
        <f t="shared" si="444"/>
        <v>79.52179718910773</v>
      </c>
      <c r="AB86" s="116">
        <f t="shared" si="444"/>
        <v>73.404735866868677</v>
      </c>
      <c r="AC86" s="116">
        <f t="shared" si="444"/>
        <v>67.287674544629624</v>
      </c>
      <c r="AD86" s="116">
        <f t="shared" si="444"/>
        <v>61.170613222390571</v>
      </c>
      <c r="AE86" s="116">
        <f t="shared" si="444"/>
        <v>55.053551900151518</v>
      </c>
      <c r="AF86" s="116">
        <f t="shared" si="444"/>
        <v>48.936490577912465</v>
      </c>
      <c r="AG86" s="116">
        <f t="shared" si="444"/>
        <v>42.819429255673413</v>
      </c>
      <c r="AH86" s="116">
        <f t="shared" si="444"/>
        <v>36.70236793343436</v>
      </c>
      <c r="AI86" s="116">
        <f t="shared" si="444"/>
        <v>30.585306611195303</v>
      </c>
      <c r="AJ86" s="116">
        <f t="shared" si="444"/>
        <v>24.468245288956247</v>
      </c>
      <c r="AK86" s="116">
        <f t="shared" si="444"/>
        <v>18.351183966717191</v>
      </c>
      <c r="AL86" s="116">
        <f t="shared" si="444"/>
        <v>12.234122644478134</v>
      </c>
      <c r="AM86" s="116">
        <f t="shared" si="444"/>
        <v>6.1170613222390786</v>
      </c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</row>
    <row r="87" spans="1:114" s="83" customFormat="1" ht="1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7"/>
      <c r="P87" s="117"/>
      <c r="Q87" s="117"/>
      <c r="R87" s="117"/>
      <c r="S87" s="117"/>
      <c r="T87" s="117"/>
      <c r="U87" s="117"/>
      <c r="V87" s="117"/>
      <c r="W87" s="117"/>
      <c r="X87" s="115"/>
      <c r="Y87" s="116">
        <f>+Y86-Y88</f>
        <v>85.638858511346783</v>
      </c>
      <c r="Z87" s="116">
        <f t="shared" ref="Z87:AM87" si="445">+Z86-Z88</f>
        <v>79.52179718910773</v>
      </c>
      <c r="AA87" s="116">
        <f t="shared" si="445"/>
        <v>73.404735866868677</v>
      </c>
      <c r="AB87" s="116">
        <f t="shared" si="445"/>
        <v>67.287674544629624</v>
      </c>
      <c r="AC87" s="116">
        <f t="shared" si="445"/>
        <v>61.170613222390571</v>
      </c>
      <c r="AD87" s="116">
        <f t="shared" si="445"/>
        <v>55.053551900151518</v>
      </c>
      <c r="AE87" s="116">
        <f t="shared" si="445"/>
        <v>48.936490577912465</v>
      </c>
      <c r="AF87" s="116">
        <f t="shared" si="445"/>
        <v>42.819429255673413</v>
      </c>
      <c r="AG87" s="116">
        <f t="shared" si="445"/>
        <v>36.70236793343436</v>
      </c>
      <c r="AH87" s="116">
        <f t="shared" si="445"/>
        <v>30.585306611195303</v>
      </c>
      <c r="AI87" s="116">
        <f t="shared" si="445"/>
        <v>24.468245288956247</v>
      </c>
      <c r="AJ87" s="116">
        <f t="shared" si="445"/>
        <v>18.351183966717191</v>
      </c>
      <c r="AK87" s="116">
        <f t="shared" si="445"/>
        <v>12.234122644478134</v>
      </c>
      <c r="AL87" s="116">
        <f t="shared" si="445"/>
        <v>6.1170613222390786</v>
      </c>
      <c r="AM87" s="116">
        <f t="shared" si="445"/>
        <v>2.3092638912203256E-14</v>
      </c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</row>
    <row r="88" spans="1:114" s="83" customFormat="1" ht="1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6">
        <f>IF(Y86&gt;0.1,Y86/$B$8,0)</f>
        <v>6.1170613222390555</v>
      </c>
      <c r="Z88" s="116">
        <f>IF(Z86&gt;0.1,Y88,0)</f>
        <v>6.1170613222390555</v>
      </c>
      <c r="AA88" s="116">
        <f t="shared" ref="AA88:AM88" si="446">IF(AA86&gt;0.1,Z88,0)</f>
        <v>6.1170613222390555</v>
      </c>
      <c r="AB88" s="116">
        <f t="shared" si="446"/>
        <v>6.1170613222390555</v>
      </c>
      <c r="AC88" s="116">
        <f t="shared" si="446"/>
        <v>6.1170613222390555</v>
      </c>
      <c r="AD88" s="116">
        <f t="shared" si="446"/>
        <v>6.1170613222390555</v>
      </c>
      <c r="AE88" s="116">
        <f t="shared" si="446"/>
        <v>6.1170613222390555</v>
      </c>
      <c r="AF88" s="116">
        <f t="shared" si="446"/>
        <v>6.1170613222390555</v>
      </c>
      <c r="AG88" s="116">
        <f t="shared" si="446"/>
        <v>6.1170613222390555</v>
      </c>
      <c r="AH88" s="116">
        <f t="shared" si="446"/>
        <v>6.1170613222390555</v>
      </c>
      <c r="AI88" s="116">
        <f t="shared" si="446"/>
        <v>6.1170613222390555</v>
      </c>
      <c r="AJ88" s="116">
        <f t="shared" si="446"/>
        <v>6.1170613222390555</v>
      </c>
      <c r="AK88" s="116">
        <f t="shared" si="446"/>
        <v>6.1170613222390555</v>
      </c>
      <c r="AL88" s="116">
        <f t="shared" si="446"/>
        <v>6.1170613222390555</v>
      </c>
      <c r="AM88" s="116">
        <f t="shared" si="446"/>
        <v>6.1170613222390555</v>
      </c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</row>
    <row r="89" spans="1:114" s="83" customFormat="1" ht="15">
      <c r="A89" s="83" t="s">
        <v>186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6">
        <f>'Low LF - portfolio costs'!Z$10*Y$22</f>
        <v>81.235966884442064</v>
      </c>
      <c r="AA89" s="116">
        <f t="shared" ref="AA89:AN89" si="447">IF(Z90&gt;0,Z90,0)</f>
        <v>75.820235758812586</v>
      </c>
      <c r="AB89" s="116">
        <f t="shared" si="447"/>
        <v>70.404504633183109</v>
      </c>
      <c r="AC89" s="116">
        <f t="shared" si="447"/>
        <v>64.988773507553631</v>
      </c>
      <c r="AD89" s="116">
        <f t="shared" si="447"/>
        <v>59.573042381924161</v>
      </c>
      <c r="AE89" s="116">
        <f t="shared" si="447"/>
        <v>54.15731125629469</v>
      </c>
      <c r="AF89" s="116">
        <f t="shared" si="447"/>
        <v>48.74158013066522</v>
      </c>
      <c r="AG89" s="116">
        <f t="shared" si="447"/>
        <v>43.325849005035749</v>
      </c>
      <c r="AH89" s="116">
        <f t="shared" si="447"/>
        <v>37.910117879406279</v>
      </c>
      <c r="AI89" s="116">
        <f t="shared" si="447"/>
        <v>32.494386753776809</v>
      </c>
      <c r="AJ89" s="116">
        <f t="shared" si="447"/>
        <v>27.078655628147338</v>
      </c>
      <c r="AK89" s="116">
        <f t="shared" si="447"/>
        <v>21.662924502517868</v>
      </c>
      <c r="AL89" s="116">
        <f t="shared" si="447"/>
        <v>16.247193376888397</v>
      </c>
      <c r="AM89" s="116">
        <f t="shared" si="447"/>
        <v>10.831462251258927</v>
      </c>
      <c r="AN89" s="116">
        <f t="shared" si="447"/>
        <v>5.4157311256294554</v>
      </c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</row>
    <row r="90" spans="1:114" s="83" customFormat="1" ht="1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5"/>
      <c r="Z90" s="116">
        <f>+Z89-Z91</f>
        <v>75.820235758812586</v>
      </c>
      <c r="AA90" s="116">
        <f t="shared" ref="AA90:AN90" si="448">+AA89-AA91</f>
        <v>70.404504633183109</v>
      </c>
      <c r="AB90" s="116">
        <f t="shared" si="448"/>
        <v>64.988773507553631</v>
      </c>
      <c r="AC90" s="116">
        <f t="shared" si="448"/>
        <v>59.573042381924161</v>
      </c>
      <c r="AD90" s="116">
        <f t="shared" si="448"/>
        <v>54.15731125629469</v>
      </c>
      <c r="AE90" s="116">
        <f t="shared" si="448"/>
        <v>48.74158013066522</v>
      </c>
      <c r="AF90" s="116">
        <f t="shared" si="448"/>
        <v>43.325849005035749</v>
      </c>
      <c r="AG90" s="116">
        <f t="shared" si="448"/>
        <v>37.910117879406279</v>
      </c>
      <c r="AH90" s="116">
        <f t="shared" si="448"/>
        <v>32.494386753776809</v>
      </c>
      <c r="AI90" s="116">
        <f t="shared" si="448"/>
        <v>27.078655628147338</v>
      </c>
      <c r="AJ90" s="116">
        <f t="shared" si="448"/>
        <v>21.662924502517868</v>
      </c>
      <c r="AK90" s="116">
        <f t="shared" si="448"/>
        <v>16.247193376888397</v>
      </c>
      <c r="AL90" s="116">
        <f t="shared" si="448"/>
        <v>10.831462251258927</v>
      </c>
      <c r="AM90" s="116">
        <f t="shared" si="448"/>
        <v>5.4157311256294554</v>
      </c>
      <c r="AN90" s="116">
        <f t="shared" si="448"/>
        <v>-1.5987211554602254E-14</v>
      </c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</row>
    <row r="91" spans="1:114" s="83" customFormat="1" ht="1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6">
        <f>IF(Z89&gt;0.1,Z89/$B$8,0)</f>
        <v>5.4157311256294713</v>
      </c>
      <c r="AA91" s="116">
        <f>IF(AA89&gt;0.1,Z91,0)</f>
        <v>5.4157311256294713</v>
      </c>
      <c r="AB91" s="116">
        <f t="shared" ref="AB91:AN91" si="449">IF(AB89&gt;0.1,AA91,0)</f>
        <v>5.4157311256294713</v>
      </c>
      <c r="AC91" s="116">
        <f t="shared" si="449"/>
        <v>5.4157311256294713</v>
      </c>
      <c r="AD91" s="116">
        <f t="shared" si="449"/>
        <v>5.4157311256294713</v>
      </c>
      <c r="AE91" s="116">
        <f t="shared" si="449"/>
        <v>5.4157311256294713</v>
      </c>
      <c r="AF91" s="116">
        <f t="shared" si="449"/>
        <v>5.4157311256294713</v>
      </c>
      <c r="AG91" s="116">
        <f t="shared" si="449"/>
        <v>5.4157311256294713</v>
      </c>
      <c r="AH91" s="116">
        <f t="shared" si="449"/>
        <v>5.4157311256294713</v>
      </c>
      <c r="AI91" s="116">
        <f t="shared" si="449"/>
        <v>5.4157311256294713</v>
      </c>
      <c r="AJ91" s="116">
        <f t="shared" si="449"/>
        <v>5.4157311256294713</v>
      </c>
      <c r="AK91" s="116">
        <f t="shared" si="449"/>
        <v>5.4157311256294713</v>
      </c>
      <c r="AL91" s="116">
        <f t="shared" si="449"/>
        <v>5.4157311256294713</v>
      </c>
      <c r="AM91" s="116">
        <f t="shared" si="449"/>
        <v>5.4157311256294713</v>
      </c>
      <c r="AN91" s="116">
        <f t="shared" si="449"/>
        <v>5.4157311256294713</v>
      </c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</row>
    <row r="92" spans="1:114" s="83" customFormat="1" ht="15">
      <c r="A92" s="83" t="s">
        <v>187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6">
        <f>'Low LF - portfolio costs'!AA$10*Z$22</f>
        <v>106.65918938272537</v>
      </c>
      <c r="AB92" s="116">
        <f t="shared" ref="AB92:AO92" si="450">IF(AA93&gt;0,AA93,0)</f>
        <v>99.548576757210341</v>
      </c>
      <c r="AC92" s="116">
        <f t="shared" si="450"/>
        <v>92.43796413169531</v>
      </c>
      <c r="AD92" s="116">
        <f t="shared" si="450"/>
        <v>85.327351506180278</v>
      </c>
      <c r="AE92" s="116">
        <f t="shared" si="450"/>
        <v>78.216738880665247</v>
      </c>
      <c r="AF92" s="116">
        <f t="shared" si="450"/>
        <v>71.106126255150215</v>
      </c>
      <c r="AG92" s="116">
        <f t="shared" si="450"/>
        <v>63.995513629635191</v>
      </c>
      <c r="AH92" s="116">
        <f t="shared" si="450"/>
        <v>56.884901004120167</v>
      </c>
      <c r="AI92" s="116">
        <f t="shared" si="450"/>
        <v>49.774288378605142</v>
      </c>
      <c r="AJ92" s="116">
        <f t="shared" si="450"/>
        <v>42.663675753090118</v>
      </c>
      <c r="AK92" s="116">
        <f t="shared" si="450"/>
        <v>35.553063127575093</v>
      </c>
      <c r="AL92" s="116">
        <f t="shared" si="450"/>
        <v>28.442450502060069</v>
      </c>
      <c r="AM92" s="116">
        <f t="shared" si="450"/>
        <v>21.331837876545045</v>
      </c>
      <c r="AN92" s="116">
        <f t="shared" si="450"/>
        <v>14.22122525103002</v>
      </c>
      <c r="AO92" s="116">
        <f t="shared" si="450"/>
        <v>7.1106126255149951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</row>
    <row r="93" spans="1:114" s="83" customFormat="1" ht="1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5"/>
      <c r="AA93" s="116">
        <f>+AA92-AA94</f>
        <v>99.548576757210341</v>
      </c>
      <c r="AB93" s="116">
        <f t="shared" ref="AB93:AO93" si="451">+AB92-AB94</f>
        <v>92.43796413169531</v>
      </c>
      <c r="AC93" s="116">
        <f t="shared" si="451"/>
        <v>85.327351506180278</v>
      </c>
      <c r="AD93" s="116">
        <f t="shared" si="451"/>
        <v>78.216738880665247</v>
      </c>
      <c r="AE93" s="116">
        <f t="shared" si="451"/>
        <v>71.106126255150215</v>
      </c>
      <c r="AF93" s="116">
        <f t="shared" si="451"/>
        <v>63.995513629635191</v>
      </c>
      <c r="AG93" s="116">
        <f t="shared" si="451"/>
        <v>56.884901004120167</v>
      </c>
      <c r="AH93" s="116">
        <f t="shared" si="451"/>
        <v>49.774288378605142</v>
      </c>
      <c r="AI93" s="116">
        <f t="shared" si="451"/>
        <v>42.663675753090118</v>
      </c>
      <c r="AJ93" s="116">
        <f t="shared" si="451"/>
        <v>35.553063127575093</v>
      </c>
      <c r="AK93" s="116">
        <f t="shared" si="451"/>
        <v>28.442450502060069</v>
      </c>
      <c r="AL93" s="116">
        <f t="shared" si="451"/>
        <v>21.331837876545045</v>
      </c>
      <c r="AM93" s="116">
        <f t="shared" si="451"/>
        <v>14.22122525103002</v>
      </c>
      <c r="AN93" s="116">
        <f t="shared" si="451"/>
        <v>7.1106126255149951</v>
      </c>
      <c r="AO93" s="116">
        <f t="shared" si="451"/>
        <v>-3.0198066269804258E-14</v>
      </c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</row>
    <row r="94" spans="1:114" s="83" customFormat="1" ht="1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6">
        <f>IF(AA92&gt;0.1,AA92/$B$8,0)</f>
        <v>7.1106126255150253</v>
      </c>
      <c r="AB94" s="116">
        <f>IF(AB92&gt;0.1,AA94,0)</f>
        <v>7.1106126255150253</v>
      </c>
      <c r="AC94" s="116">
        <f t="shared" ref="AC94:AO94" si="452">IF(AC92&gt;0.1,AB94,0)</f>
        <v>7.1106126255150253</v>
      </c>
      <c r="AD94" s="116">
        <f t="shared" si="452"/>
        <v>7.1106126255150253</v>
      </c>
      <c r="AE94" s="116">
        <f t="shared" si="452"/>
        <v>7.1106126255150253</v>
      </c>
      <c r="AF94" s="116">
        <f t="shared" si="452"/>
        <v>7.1106126255150253</v>
      </c>
      <c r="AG94" s="116">
        <f t="shared" si="452"/>
        <v>7.1106126255150253</v>
      </c>
      <c r="AH94" s="116">
        <f t="shared" si="452"/>
        <v>7.1106126255150253</v>
      </c>
      <c r="AI94" s="116">
        <f t="shared" si="452"/>
        <v>7.1106126255150253</v>
      </c>
      <c r="AJ94" s="116">
        <f t="shared" si="452"/>
        <v>7.1106126255150253</v>
      </c>
      <c r="AK94" s="116">
        <f t="shared" si="452"/>
        <v>7.1106126255150253</v>
      </c>
      <c r="AL94" s="116">
        <f t="shared" si="452"/>
        <v>7.1106126255150253</v>
      </c>
      <c r="AM94" s="116">
        <f t="shared" si="452"/>
        <v>7.1106126255150253</v>
      </c>
      <c r="AN94" s="116">
        <f t="shared" si="452"/>
        <v>7.1106126255150253</v>
      </c>
      <c r="AO94" s="116">
        <f t="shared" si="452"/>
        <v>7.1106126255150253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</row>
    <row r="95" spans="1:114" s="83" customFormat="1" ht="15">
      <c r="A95" s="83" t="s">
        <v>188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6">
        <f>'Low LF - portfolio costs'!AB$10*AA$22</f>
        <v>108.79237317037986</v>
      </c>
      <c r="AC95" s="116">
        <f t="shared" ref="AC95:AP95" si="453">IF(AB96&gt;0,AB96,0)</f>
        <v>101.53954829235454</v>
      </c>
      <c r="AD95" s="116">
        <f t="shared" si="453"/>
        <v>94.286723414329217</v>
      </c>
      <c r="AE95" s="116">
        <f t="shared" si="453"/>
        <v>87.033898536303894</v>
      </c>
      <c r="AF95" s="116">
        <f t="shared" si="453"/>
        <v>79.781073658278572</v>
      </c>
      <c r="AG95" s="116">
        <f t="shared" si="453"/>
        <v>72.52824878025325</v>
      </c>
      <c r="AH95" s="116">
        <f t="shared" si="453"/>
        <v>65.275423902227928</v>
      </c>
      <c r="AI95" s="116">
        <f t="shared" si="453"/>
        <v>58.022599024202606</v>
      </c>
      <c r="AJ95" s="116">
        <f t="shared" si="453"/>
        <v>50.769774146177284</v>
      </c>
      <c r="AK95" s="116">
        <f t="shared" si="453"/>
        <v>43.516949268151961</v>
      </c>
      <c r="AL95" s="116">
        <f t="shared" si="453"/>
        <v>36.264124390126639</v>
      </c>
      <c r="AM95" s="116">
        <f t="shared" si="453"/>
        <v>29.011299512101317</v>
      </c>
      <c r="AN95" s="116">
        <f t="shared" si="453"/>
        <v>21.758474634075995</v>
      </c>
      <c r="AO95" s="116">
        <f t="shared" si="453"/>
        <v>14.505649756050671</v>
      </c>
      <c r="AP95" s="116">
        <f t="shared" si="453"/>
        <v>7.252824878025347</v>
      </c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</row>
    <row r="96" spans="1:114" s="83" customFormat="1" ht="1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5"/>
      <c r="AB96" s="116">
        <f>+AB95-AB97</f>
        <v>101.53954829235454</v>
      </c>
      <c r="AC96" s="116">
        <f t="shared" ref="AC96:AP96" si="454">+AC95-AC97</f>
        <v>94.286723414329217</v>
      </c>
      <c r="AD96" s="116">
        <f t="shared" si="454"/>
        <v>87.033898536303894</v>
      </c>
      <c r="AE96" s="116">
        <f t="shared" si="454"/>
        <v>79.781073658278572</v>
      </c>
      <c r="AF96" s="116">
        <f t="shared" si="454"/>
        <v>72.52824878025325</v>
      </c>
      <c r="AG96" s="116">
        <f t="shared" si="454"/>
        <v>65.275423902227928</v>
      </c>
      <c r="AH96" s="116">
        <f t="shared" si="454"/>
        <v>58.022599024202606</v>
      </c>
      <c r="AI96" s="116">
        <f t="shared" si="454"/>
        <v>50.769774146177284</v>
      </c>
      <c r="AJ96" s="116">
        <f t="shared" si="454"/>
        <v>43.516949268151961</v>
      </c>
      <c r="AK96" s="116">
        <f t="shared" si="454"/>
        <v>36.264124390126639</v>
      </c>
      <c r="AL96" s="116">
        <f t="shared" si="454"/>
        <v>29.011299512101317</v>
      </c>
      <c r="AM96" s="116">
        <f t="shared" si="454"/>
        <v>21.758474634075995</v>
      </c>
      <c r="AN96" s="116">
        <f t="shared" si="454"/>
        <v>14.505649756050671</v>
      </c>
      <c r="AO96" s="116">
        <f t="shared" si="454"/>
        <v>7.252824878025347</v>
      </c>
      <c r="AP96" s="116">
        <f t="shared" si="454"/>
        <v>2.3092638912203256E-14</v>
      </c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</row>
    <row r="97" spans="1:114" s="83" customFormat="1" ht="1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6">
        <f>IF(AB95&gt;0.1,AB95/$B$8,0)</f>
        <v>7.2528248780253239</v>
      </c>
      <c r="AC97" s="116">
        <f>IF(AC95&gt;0.1,AB97,0)</f>
        <v>7.2528248780253239</v>
      </c>
      <c r="AD97" s="116">
        <f t="shared" ref="AD97:AP97" si="455">IF(AD95&gt;0.1,AC97,0)</f>
        <v>7.2528248780253239</v>
      </c>
      <c r="AE97" s="116">
        <f t="shared" si="455"/>
        <v>7.2528248780253239</v>
      </c>
      <c r="AF97" s="116">
        <f t="shared" si="455"/>
        <v>7.2528248780253239</v>
      </c>
      <c r="AG97" s="116">
        <f t="shared" si="455"/>
        <v>7.2528248780253239</v>
      </c>
      <c r="AH97" s="116">
        <f t="shared" si="455"/>
        <v>7.2528248780253239</v>
      </c>
      <c r="AI97" s="116">
        <f t="shared" si="455"/>
        <v>7.2528248780253239</v>
      </c>
      <c r="AJ97" s="116">
        <f t="shared" si="455"/>
        <v>7.2528248780253239</v>
      </c>
      <c r="AK97" s="116">
        <f t="shared" si="455"/>
        <v>7.2528248780253239</v>
      </c>
      <c r="AL97" s="116">
        <f t="shared" si="455"/>
        <v>7.2528248780253239</v>
      </c>
      <c r="AM97" s="116">
        <f t="shared" si="455"/>
        <v>7.2528248780253239</v>
      </c>
      <c r="AN97" s="116">
        <f t="shared" si="455"/>
        <v>7.2528248780253239</v>
      </c>
      <c r="AO97" s="116">
        <f t="shared" si="455"/>
        <v>7.2528248780253239</v>
      </c>
      <c r="AP97" s="116">
        <f t="shared" si="455"/>
        <v>7.2528248780253239</v>
      </c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</row>
    <row r="98" spans="1:114" s="83" customFormat="1" ht="15">
      <c r="A98" s="83" t="s">
        <v>189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6">
        <f>'Low LF - portfolio costs'!AC$10*AB$22</f>
        <v>117.03729597853825</v>
      </c>
      <c r="AD98" s="116">
        <f t="shared" ref="AD98:AQ98" si="456">IF(AC99&gt;0,AC99,0)</f>
        <v>109.23480957996904</v>
      </c>
      <c r="AE98" s="116">
        <f t="shared" si="456"/>
        <v>101.43232318139982</v>
      </c>
      <c r="AF98" s="116">
        <f t="shared" si="456"/>
        <v>93.629836782830608</v>
      </c>
      <c r="AG98" s="116">
        <f t="shared" si="456"/>
        <v>85.827350384261393</v>
      </c>
      <c r="AH98" s="116">
        <f t="shared" si="456"/>
        <v>78.024863985692178</v>
      </c>
      <c r="AI98" s="116">
        <f t="shared" si="456"/>
        <v>70.222377587122963</v>
      </c>
      <c r="AJ98" s="116">
        <f t="shared" si="456"/>
        <v>62.419891188553748</v>
      </c>
      <c r="AK98" s="116">
        <f t="shared" si="456"/>
        <v>54.617404789984533</v>
      </c>
      <c r="AL98" s="116">
        <f t="shared" si="456"/>
        <v>46.814918391415318</v>
      </c>
      <c r="AM98" s="116">
        <f t="shared" si="456"/>
        <v>39.012431992846103</v>
      </c>
      <c r="AN98" s="116">
        <f t="shared" si="456"/>
        <v>31.209945594276888</v>
      </c>
      <c r="AO98" s="116">
        <f t="shared" si="456"/>
        <v>23.407459195707673</v>
      </c>
      <c r="AP98" s="116">
        <f t="shared" si="456"/>
        <v>15.604972797138457</v>
      </c>
      <c r="AQ98" s="116">
        <f t="shared" si="456"/>
        <v>7.8024863985692399</v>
      </c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</row>
    <row r="99" spans="1:114" s="83" customFormat="1" ht="1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5"/>
      <c r="AC99" s="116">
        <f>+AC98-AC100</f>
        <v>109.23480957996904</v>
      </c>
      <c r="AD99" s="116">
        <f t="shared" ref="AD99:AQ99" si="457">+AD98-AD100</f>
        <v>101.43232318139982</v>
      </c>
      <c r="AE99" s="116">
        <f t="shared" si="457"/>
        <v>93.629836782830608</v>
      </c>
      <c r="AF99" s="116">
        <f t="shared" si="457"/>
        <v>85.827350384261393</v>
      </c>
      <c r="AG99" s="116">
        <f t="shared" si="457"/>
        <v>78.024863985692178</v>
      </c>
      <c r="AH99" s="116">
        <f t="shared" si="457"/>
        <v>70.222377587122963</v>
      </c>
      <c r="AI99" s="116">
        <f t="shared" si="457"/>
        <v>62.419891188553748</v>
      </c>
      <c r="AJ99" s="116">
        <f t="shared" si="457"/>
        <v>54.617404789984533</v>
      </c>
      <c r="AK99" s="116">
        <f t="shared" si="457"/>
        <v>46.814918391415318</v>
      </c>
      <c r="AL99" s="116">
        <f t="shared" si="457"/>
        <v>39.012431992846103</v>
      </c>
      <c r="AM99" s="116">
        <f t="shared" si="457"/>
        <v>31.209945594276888</v>
      </c>
      <c r="AN99" s="116">
        <f t="shared" si="457"/>
        <v>23.407459195707673</v>
      </c>
      <c r="AO99" s="116">
        <f t="shared" si="457"/>
        <v>15.604972797138457</v>
      </c>
      <c r="AP99" s="116">
        <f t="shared" si="457"/>
        <v>7.8024863985692399</v>
      </c>
      <c r="AQ99" s="116">
        <f t="shared" si="457"/>
        <v>2.3092638912203256E-14</v>
      </c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</row>
    <row r="100" spans="1:114" s="83" customFormat="1" ht="1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6">
        <f>IF(AC98&gt;0.1,AC98/$B$8,0)</f>
        <v>7.8024863985692168</v>
      </c>
      <c r="AD100" s="116">
        <f>IF(AD98&gt;0.1,AC100,0)</f>
        <v>7.8024863985692168</v>
      </c>
      <c r="AE100" s="116">
        <f t="shared" ref="AE100:AQ100" si="458">IF(AE98&gt;0.1,AD100,0)</f>
        <v>7.8024863985692168</v>
      </c>
      <c r="AF100" s="116">
        <f t="shared" si="458"/>
        <v>7.8024863985692168</v>
      </c>
      <c r="AG100" s="116">
        <f t="shared" si="458"/>
        <v>7.8024863985692168</v>
      </c>
      <c r="AH100" s="116">
        <f t="shared" si="458"/>
        <v>7.8024863985692168</v>
      </c>
      <c r="AI100" s="116">
        <f t="shared" si="458"/>
        <v>7.8024863985692168</v>
      </c>
      <c r="AJ100" s="116">
        <f t="shared" si="458"/>
        <v>7.8024863985692168</v>
      </c>
      <c r="AK100" s="116">
        <f t="shared" si="458"/>
        <v>7.8024863985692168</v>
      </c>
      <c r="AL100" s="116">
        <f t="shared" si="458"/>
        <v>7.8024863985692168</v>
      </c>
      <c r="AM100" s="116">
        <f t="shared" si="458"/>
        <v>7.8024863985692168</v>
      </c>
      <c r="AN100" s="116">
        <f t="shared" si="458"/>
        <v>7.8024863985692168</v>
      </c>
      <c r="AO100" s="116">
        <f t="shared" si="458"/>
        <v>7.8024863985692168</v>
      </c>
      <c r="AP100" s="116">
        <f t="shared" si="458"/>
        <v>7.8024863985692168</v>
      </c>
      <c r="AQ100" s="116">
        <f t="shared" si="458"/>
        <v>7.8024863985692168</v>
      </c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</row>
    <row r="101" spans="1:114" s="83" customFormat="1" ht="15">
      <c r="A101" s="83" t="s">
        <v>190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6">
        <f>'Low LF - portfolio costs'!AD$10*AC$22</f>
        <v>139.56166537768303</v>
      </c>
      <c r="AE101" s="116">
        <f t="shared" ref="AE101:AR101" si="459">IF(AD102&gt;0,AD102,0)</f>
        <v>130.25755435250417</v>
      </c>
      <c r="AF101" s="116">
        <f t="shared" si="459"/>
        <v>120.9534433273253</v>
      </c>
      <c r="AG101" s="116">
        <f t="shared" si="459"/>
        <v>111.64933230214643</v>
      </c>
      <c r="AH101" s="116">
        <f t="shared" si="459"/>
        <v>102.34522127696756</v>
      </c>
      <c r="AI101" s="116">
        <f t="shared" si="459"/>
        <v>93.041110251788695</v>
      </c>
      <c r="AJ101" s="116">
        <f t="shared" si="459"/>
        <v>83.736999226609825</v>
      </c>
      <c r="AK101" s="116">
        <f t="shared" si="459"/>
        <v>74.432888201430956</v>
      </c>
      <c r="AL101" s="116">
        <f t="shared" si="459"/>
        <v>65.128777176252086</v>
      </c>
      <c r="AM101" s="116">
        <f t="shared" si="459"/>
        <v>55.824666151073217</v>
      </c>
      <c r="AN101" s="116">
        <f t="shared" si="459"/>
        <v>46.520555125894347</v>
      </c>
      <c r="AO101" s="116">
        <f t="shared" si="459"/>
        <v>37.216444100715478</v>
      </c>
      <c r="AP101" s="116">
        <f t="shared" si="459"/>
        <v>27.912333075536608</v>
      </c>
      <c r="AQ101" s="116">
        <f t="shared" si="459"/>
        <v>18.608222050357739</v>
      </c>
      <c r="AR101" s="116">
        <f t="shared" si="459"/>
        <v>9.3041110251788712</v>
      </c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</row>
    <row r="102" spans="1:114" s="83" customFormat="1" ht="1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5"/>
      <c r="AD102" s="116">
        <f>+AD101-AD103</f>
        <v>130.25755435250417</v>
      </c>
      <c r="AE102" s="116">
        <f t="shared" ref="AE102:AR102" si="460">+AE101-AE103</f>
        <v>120.9534433273253</v>
      </c>
      <c r="AF102" s="116">
        <f t="shared" si="460"/>
        <v>111.64933230214643</v>
      </c>
      <c r="AG102" s="116">
        <f t="shared" si="460"/>
        <v>102.34522127696756</v>
      </c>
      <c r="AH102" s="116">
        <f t="shared" si="460"/>
        <v>93.041110251788695</v>
      </c>
      <c r="AI102" s="116">
        <f t="shared" si="460"/>
        <v>83.736999226609825</v>
      </c>
      <c r="AJ102" s="116">
        <f t="shared" si="460"/>
        <v>74.432888201430956</v>
      </c>
      <c r="AK102" s="116">
        <f t="shared" si="460"/>
        <v>65.128777176252086</v>
      </c>
      <c r="AL102" s="116">
        <f t="shared" si="460"/>
        <v>55.824666151073217</v>
      </c>
      <c r="AM102" s="116">
        <f t="shared" si="460"/>
        <v>46.520555125894347</v>
      </c>
      <c r="AN102" s="116">
        <f t="shared" si="460"/>
        <v>37.216444100715478</v>
      </c>
      <c r="AO102" s="116">
        <f t="shared" si="460"/>
        <v>27.912333075536608</v>
      </c>
      <c r="AP102" s="116">
        <f t="shared" si="460"/>
        <v>18.608222050357739</v>
      </c>
      <c r="AQ102" s="116">
        <f t="shared" si="460"/>
        <v>9.3041110251788712</v>
      </c>
      <c r="AR102" s="116">
        <f t="shared" si="460"/>
        <v>0</v>
      </c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</row>
    <row r="103" spans="1:114" s="83" customFormat="1" ht="1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6">
        <f>IF(AD101&gt;0.1,AD101/$B$8,0)</f>
        <v>9.3041110251788677</v>
      </c>
      <c r="AE103" s="116">
        <f>IF(AE101&gt;0.1,AD103,0)</f>
        <v>9.3041110251788677</v>
      </c>
      <c r="AF103" s="116">
        <f t="shared" ref="AF103:AR103" si="461">IF(AF101&gt;0.1,AE103,0)</f>
        <v>9.3041110251788677</v>
      </c>
      <c r="AG103" s="116">
        <f t="shared" si="461"/>
        <v>9.3041110251788677</v>
      </c>
      <c r="AH103" s="116">
        <f t="shared" si="461"/>
        <v>9.3041110251788677</v>
      </c>
      <c r="AI103" s="116">
        <f t="shared" si="461"/>
        <v>9.3041110251788677</v>
      </c>
      <c r="AJ103" s="116">
        <f t="shared" si="461"/>
        <v>9.3041110251788677</v>
      </c>
      <c r="AK103" s="116">
        <f t="shared" si="461"/>
        <v>9.3041110251788677</v>
      </c>
      <c r="AL103" s="116">
        <f t="shared" si="461"/>
        <v>9.3041110251788677</v>
      </c>
      <c r="AM103" s="116">
        <f t="shared" si="461"/>
        <v>9.3041110251788677</v>
      </c>
      <c r="AN103" s="116">
        <f t="shared" si="461"/>
        <v>9.3041110251788677</v>
      </c>
      <c r="AO103" s="116">
        <f t="shared" si="461"/>
        <v>9.3041110251788677</v>
      </c>
      <c r="AP103" s="116">
        <f t="shared" si="461"/>
        <v>9.3041110251788677</v>
      </c>
      <c r="AQ103" s="116">
        <f t="shared" si="461"/>
        <v>9.3041110251788677</v>
      </c>
      <c r="AR103" s="116">
        <f t="shared" si="461"/>
        <v>9.3041110251788677</v>
      </c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</row>
    <row r="104" spans="1:114" s="83" customFormat="1" ht="15">
      <c r="A104" s="83" t="s">
        <v>191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6">
        <f>'Low LF - portfolio costs'!AE$10*AD$22</f>
        <v>133.01336267413768</v>
      </c>
      <c r="AF104" s="116">
        <f t="shared" ref="AF104:AS104" si="462">IF(AE105&gt;0,AE105,0)</f>
        <v>124.1458051625285</v>
      </c>
      <c r="AG104" s="116">
        <f t="shared" si="462"/>
        <v>115.27824765091933</v>
      </c>
      <c r="AH104" s="116">
        <f t="shared" si="462"/>
        <v>106.41069013931015</v>
      </c>
      <c r="AI104" s="116">
        <f t="shared" si="462"/>
        <v>97.54313262770097</v>
      </c>
      <c r="AJ104" s="116">
        <f t="shared" si="462"/>
        <v>88.675575116091792</v>
      </c>
      <c r="AK104" s="116">
        <f t="shared" si="462"/>
        <v>79.808017604482615</v>
      </c>
      <c r="AL104" s="116">
        <f t="shared" si="462"/>
        <v>70.940460092873437</v>
      </c>
      <c r="AM104" s="116">
        <f t="shared" si="462"/>
        <v>62.072902581264259</v>
      </c>
      <c r="AN104" s="116">
        <f t="shared" si="462"/>
        <v>53.205345069655081</v>
      </c>
      <c r="AO104" s="116">
        <f t="shared" si="462"/>
        <v>44.337787558045903</v>
      </c>
      <c r="AP104" s="116">
        <f t="shared" si="462"/>
        <v>35.470230046436726</v>
      </c>
      <c r="AQ104" s="116">
        <f t="shared" si="462"/>
        <v>26.602672534827548</v>
      </c>
      <c r="AR104" s="116">
        <f t="shared" si="462"/>
        <v>17.73511502321837</v>
      </c>
      <c r="AS104" s="116">
        <f t="shared" si="462"/>
        <v>8.8675575116091903</v>
      </c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</row>
    <row r="105" spans="1:114" s="83" customFormat="1" ht="1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5"/>
      <c r="AE105" s="116">
        <f>+AE104-AE106</f>
        <v>124.1458051625285</v>
      </c>
      <c r="AF105" s="116">
        <f t="shared" ref="AF105:AS105" si="463">+AF104-AF106</f>
        <v>115.27824765091933</v>
      </c>
      <c r="AG105" s="116">
        <f t="shared" si="463"/>
        <v>106.41069013931015</v>
      </c>
      <c r="AH105" s="116">
        <f t="shared" si="463"/>
        <v>97.54313262770097</v>
      </c>
      <c r="AI105" s="116">
        <f t="shared" si="463"/>
        <v>88.675575116091792</v>
      </c>
      <c r="AJ105" s="116">
        <f t="shared" si="463"/>
        <v>79.808017604482615</v>
      </c>
      <c r="AK105" s="116">
        <f t="shared" si="463"/>
        <v>70.940460092873437</v>
      </c>
      <c r="AL105" s="116">
        <f t="shared" si="463"/>
        <v>62.072902581264259</v>
      </c>
      <c r="AM105" s="116">
        <f t="shared" si="463"/>
        <v>53.205345069655081</v>
      </c>
      <c r="AN105" s="116">
        <f t="shared" si="463"/>
        <v>44.337787558045903</v>
      </c>
      <c r="AO105" s="116">
        <f t="shared" si="463"/>
        <v>35.470230046436726</v>
      </c>
      <c r="AP105" s="116">
        <f t="shared" si="463"/>
        <v>26.602672534827548</v>
      </c>
      <c r="AQ105" s="116">
        <f t="shared" si="463"/>
        <v>17.73511502321837</v>
      </c>
      <c r="AR105" s="116">
        <f t="shared" si="463"/>
        <v>8.8675575116091903</v>
      </c>
      <c r="AS105" s="116">
        <f t="shared" si="463"/>
        <v>0</v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</row>
    <row r="106" spans="1:114" s="83" customFormat="1" ht="1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6">
        <f>IF(AE104&gt;0.1,AE104/$B$8,0)</f>
        <v>8.8675575116091796</v>
      </c>
      <c r="AF106" s="116">
        <f>IF(AF104&gt;0.1,AE106,0)</f>
        <v>8.8675575116091796</v>
      </c>
      <c r="AG106" s="116">
        <f t="shared" ref="AG106:AS106" si="464">IF(AG104&gt;0.1,AF106,0)</f>
        <v>8.8675575116091796</v>
      </c>
      <c r="AH106" s="116">
        <f t="shared" si="464"/>
        <v>8.8675575116091796</v>
      </c>
      <c r="AI106" s="116">
        <f t="shared" si="464"/>
        <v>8.8675575116091796</v>
      </c>
      <c r="AJ106" s="116">
        <f t="shared" si="464"/>
        <v>8.8675575116091796</v>
      </c>
      <c r="AK106" s="116">
        <f t="shared" si="464"/>
        <v>8.8675575116091796</v>
      </c>
      <c r="AL106" s="116">
        <f t="shared" si="464"/>
        <v>8.8675575116091796</v>
      </c>
      <c r="AM106" s="116">
        <f t="shared" si="464"/>
        <v>8.8675575116091796</v>
      </c>
      <c r="AN106" s="116">
        <f t="shared" si="464"/>
        <v>8.8675575116091796</v>
      </c>
      <c r="AO106" s="116">
        <f t="shared" si="464"/>
        <v>8.8675575116091796</v>
      </c>
      <c r="AP106" s="116">
        <f t="shared" si="464"/>
        <v>8.8675575116091796</v>
      </c>
      <c r="AQ106" s="116">
        <f t="shared" si="464"/>
        <v>8.8675575116091796</v>
      </c>
      <c r="AR106" s="116">
        <f t="shared" si="464"/>
        <v>8.8675575116091796</v>
      </c>
      <c r="AS106" s="116">
        <f t="shared" si="464"/>
        <v>8.8675575116091796</v>
      </c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</row>
    <row r="107" spans="1:114" s="83" customFormat="1" ht="15">
      <c r="A107" s="83" t="s">
        <v>192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6">
        <f>'Low LF - portfolio costs'!AF$10*AE$22</f>
        <v>137.21960959839632</v>
      </c>
      <c r="AG107" s="116">
        <f t="shared" ref="AG107:AT107" si="465">IF(AF108&gt;0,AF108,0)</f>
        <v>128.0716356251699</v>
      </c>
      <c r="AH107" s="116">
        <f t="shared" si="465"/>
        <v>118.92366165194349</v>
      </c>
      <c r="AI107" s="116">
        <f t="shared" si="465"/>
        <v>109.77568767871708</v>
      </c>
      <c r="AJ107" s="116">
        <f t="shared" si="465"/>
        <v>100.62771370549066</v>
      </c>
      <c r="AK107" s="116">
        <f t="shared" si="465"/>
        <v>91.47973973226425</v>
      </c>
      <c r="AL107" s="116">
        <f t="shared" si="465"/>
        <v>82.331765759037836</v>
      </c>
      <c r="AM107" s="116">
        <f t="shared" si="465"/>
        <v>73.183791785811422</v>
      </c>
      <c r="AN107" s="116">
        <f t="shared" si="465"/>
        <v>64.035817812585009</v>
      </c>
      <c r="AO107" s="116">
        <f t="shared" si="465"/>
        <v>54.887843839358588</v>
      </c>
      <c r="AP107" s="116">
        <f t="shared" si="465"/>
        <v>45.739869866132167</v>
      </c>
      <c r="AQ107" s="116">
        <f t="shared" si="465"/>
        <v>36.591895892905747</v>
      </c>
      <c r="AR107" s="116">
        <f t="shared" si="465"/>
        <v>27.443921919679326</v>
      </c>
      <c r="AS107" s="116">
        <f t="shared" si="465"/>
        <v>18.295947946452905</v>
      </c>
      <c r="AT107" s="116">
        <f t="shared" si="465"/>
        <v>9.1479739732264846</v>
      </c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</row>
    <row r="108" spans="1:114" s="83" customFormat="1" ht="1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5"/>
      <c r="AF108" s="116">
        <f>+AF107-AF109</f>
        <v>128.0716356251699</v>
      </c>
      <c r="AG108" s="116">
        <f t="shared" ref="AG108:AT108" si="466">+AG107-AG109</f>
        <v>118.92366165194349</v>
      </c>
      <c r="AH108" s="116">
        <f t="shared" si="466"/>
        <v>109.77568767871708</v>
      </c>
      <c r="AI108" s="116">
        <f t="shared" si="466"/>
        <v>100.62771370549066</v>
      </c>
      <c r="AJ108" s="116">
        <f t="shared" si="466"/>
        <v>91.47973973226425</v>
      </c>
      <c r="AK108" s="116">
        <f t="shared" si="466"/>
        <v>82.331765759037836</v>
      </c>
      <c r="AL108" s="116">
        <f t="shared" si="466"/>
        <v>73.183791785811422</v>
      </c>
      <c r="AM108" s="116">
        <f t="shared" si="466"/>
        <v>64.035817812585009</v>
      </c>
      <c r="AN108" s="116">
        <f t="shared" si="466"/>
        <v>54.887843839358588</v>
      </c>
      <c r="AO108" s="116">
        <f t="shared" si="466"/>
        <v>45.739869866132167</v>
      </c>
      <c r="AP108" s="116">
        <f t="shared" si="466"/>
        <v>36.591895892905747</v>
      </c>
      <c r="AQ108" s="116">
        <f t="shared" si="466"/>
        <v>27.443921919679326</v>
      </c>
      <c r="AR108" s="116">
        <f t="shared" si="466"/>
        <v>18.295947946452905</v>
      </c>
      <c r="AS108" s="116">
        <f t="shared" si="466"/>
        <v>9.1479739732264846</v>
      </c>
      <c r="AT108" s="116">
        <f t="shared" si="466"/>
        <v>6.3948846218409017E-14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</row>
    <row r="109" spans="1:114" s="83" customFormat="1" ht="1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6">
        <f>IF(AF107&gt;0.1,AF107/$B$8,0)</f>
        <v>9.1479739732264207</v>
      </c>
      <c r="AG109" s="116">
        <f>IF(AG107&gt;0.1,AF109,0)</f>
        <v>9.1479739732264207</v>
      </c>
      <c r="AH109" s="116">
        <f t="shared" ref="AH109:AT109" si="467">IF(AH107&gt;0.1,AG109,0)</f>
        <v>9.1479739732264207</v>
      </c>
      <c r="AI109" s="116">
        <f t="shared" si="467"/>
        <v>9.1479739732264207</v>
      </c>
      <c r="AJ109" s="116">
        <f t="shared" si="467"/>
        <v>9.1479739732264207</v>
      </c>
      <c r="AK109" s="116">
        <f t="shared" si="467"/>
        <v>9.1479739732264207</v>
      </c>
      <c r="AL109" s="116">
        <f t="shared" si="467"/>
        <v>9.1479739732264207</v>
      </c>
      <c r="AM109" s="116">
        <f t="shared" si="467"/>
        <v>9.1479739732264207</v>
      </c>
      <c r="AN109" s="116">
        <f t="shared" si="467"/>
        <v>9.1479739732264207</v>
      </c>
      <c r="AO109" s="116">
        <f t="shared" si="467"/>
        <v>9.1479739732264207</v>
      </c>
      <c r="AP109" s="116">
        <f t="shared" si="467"/>
        <v>9.1479739732264207</v>
      </c>
      <c r="AQ109" s="116">
        <f t="shared" si="467"/>
        <v>9.1479739732264207</v>
      </c>
      <c r="AR109" s="116">
        <f t="shared" si="467"/>
        <v>9.1479739732264207</v>
      </c>
      <c r="AS109" s="116">
        <f t="shared" si="467"/>
        <v>9.1479739732264207</v>
      </c>
      <c r="AT109" s="116">
        <f t="shared" si="467"/>
        <v>9.1479739732264207</v>
      </c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</row>
    <row r="110" spans="1:114" s="83" customFormat="1" ht="15">
      <c r="A110" s="83" t="s">
        <v>193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6">
        <f>'Low LF - portfolio costs'!AG$10*AF$22</f>
        <v>141.54090105455563</v>
      </c>
      <c r="AH110" s="116">
        <f t="shared" ref="AH110:AU110" si="468">IF(AG111&gt;0,AG111,0)</f>
        <v>132.10484098425192</v>
      </c>
      <c r="AI110" s="116">
        <f t="shared" si="468"/>
        <v>122.66878091394821</v>
      </c>
      <c r="AJ110" s="116">
        <f t="shared" si="468"/>
        <v>113.2327208436445</v>
      </c>
      <c r="AK110" s="116">
        <f t="shared" si="468"/>
        <v>103.79666077334079</v>
      </c>
      <c r="AL110" s="116">
        <f t="shared" si="468"/>
        <v>94.360600703037079</v>
      </c>
      <c r="AM110" s="116">
        <f t="shared" si="468"/>
        <v>84.924540632733368</v>
      </c>
      <c r="AN110" s="116">
        <f t="shared" si="468"/>
        <v>75.488480562429658</v>
      </c>
      <c r="AO110" s="116">
        <f t="shared" si="468"/>
        <v>66.052420492125947</v>
      </c>
      <c r="AP110" s="116">
        <f t="shared" si="468"/>
        <v>56.616360421822236</v>
      </c>
      <c r="AQ110" s="116">
        <f t="shared" si="468"/>
        <v>47.180300351518525</v>
      </c>
      <c r="AR110" s="116">
        <f t="shared" si="468"/>
        <v>37.744240281214815</v>
      </c>
      <c r="AS110" s="116">
        <f t="shared" si="468"/>
        <v>28.308180210911104</v>
      </c>
      <c r="AT110" s="116">
        <f t="shared" si="468"/>
        <v>18.872120140607393</v>
      </c>
      <c r="AU110" s="116">
        <f t="shared" si="468"/>
        <v>9.4360600703036841</v>
      </c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</row>
    <row r="111" spans="1:114" s="83" customFormat="1" ht="1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5"/>
      <c r="AG111" s="116">
        <f>+AG110-AG112</f>
        <v>132.10484098425192</v>
      </c>
      <c r="AH111" s="116">
        <f t="shared" ref="AH111:AU111" si="469">+AH110-AH112</f>
        <v>122.66878091394821</v>
      </c>
      <c r="AI111" s="116">
        <f t="shared" si="469"/>
        <v>113.2327208436445</v>
      </c>
      <c r="AJ111" s="116">
        <f t="shared" si="469"/>
        <v>103.79666077334079</v>
      </c>
      <c r="AK111" s="116">
        <f t="shared" si="469"/>
        <v>94.360600703037079</v>
      </c>
      <c r="AL111" s="116">
        <f t="shared" si="469"/>
        <v>84.924540632733368</v>
      </c>
      <c r="AM111" s="116">
        <f t="shared" si="469"/>
        <v>75.488480562429658</v>
      </c>
      <c r="AN111" s="116">
        <f t="shared" si="469"/>
        <v>66.052420492125947</v>
      </c>
      <c r="AO111" s="116">
        <f t="shared" si="469"/>
        <v>56.616360421822236</v>
      </c>
      <c r="AP111" s="116">
        <f t="shared" si="469"/>
        <v>47.180300351518525</v>
      </c>
      <c r="AQ111" s="116">
        <f t="shared" si="469"/>
        <v>37.744240281214815</v>
      </c>
      <c r="AR111" s="116">
        <f t="shared" si="469"/>
        <v>28.308180210911104</v>
      </c>
      <c r="AS111" s="116">
        <f t="shared" si="469"/>
        <v>18.872120140607393</v>
      </c>
      <c r="AT111" s="116">
        <f t="shared" si="469"/>
        <v>9.4360600703036841</v>
      </c>
      <c r="AU111" s="116">
        <f t="shared" si="469"/>
        <v>-2.4868995751603507E-14</v>
      </c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</row>
    <row r="112" spans="1:114" s="83" customFormat="1" ht="1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6">
        <f>IF(AG110&gt;0.1,AG110/$B$8,0)</f>
        <v>9.436060070303709</v>
      </c>
      <c r="AH112" s="116">
        <f>IF(AH110&gt;0.1,AG112,0)</f>
        <v>9.436060070303709</v>
      </c>
      <c r="AI112" s="116">
        <f t="shared" ref="AI112:AU112" si="470">IF(AI110&gt;0.1,AH112,0)</f>
        <v>9.436060070303709</v>
      </c>
      <c r="AJ112" s="116">
        <f t="shared" si="470"/>
        <v>9.436060070303709</v>
      </c>
      <c r="AK112" s="116">
        <f t="shared" si="470"/>
        <v>9.436060070303709</v>
      </c>
      <c r="AL112" s="116">
        <f t="shared" si="470"/>
        <v>9.436060070303709</v>
      </c>
      <c r="AM112" s="116">
        <f t="shared" si="470"/>
        <v>9.436060070303709</v>
      </c>
      <c r="AN112" s="116">
        <f t="shared" si="470"/>
        <v>9.436060070303709</v>
      </c>
      <c r="AO112" s="116">
        <f t="shared" si="470"/>
        <v>9.436060070303709</v>
      </c>
      <c r="AP112" s="116">
        <f t="shared" si="470"/>
        <v>9.436060070303709</v>
      </c>
      <c r="AQ112" s="116">
        <f t="shared" si="470"/>
        <v>9.436060070303709</v>
      </c>
      <c r="AR112" s="116">
        <f t="shared" si="470"/>
        <v>9.436060070303709</v>
      </c>
      <c r="AS112" s="116">
        <f t="shared" si="470"/>
        <v>9.436060070303709</v>
      </c>
      <c r="AT112" s="116">
        <f t="shared" si="470"/>
        <v>9.436060070303709</v>
      </c>
      <c r="AU112" s="116">
        <f t="shared" si="470"/>
        <v>9.436060070303709</v>
      </c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</row>
    <row r="113" spans="1:114" s="83" customFormat="1" ht="15">
      <c r="A113" s="83" t="s">
        <v>194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6">
        <f>'Low LF - portfolio costs'!AH$10*AG$22</f>
        <v>147.58859357459721</v>
      </c>
      <c r="AI113" s="116">
        <f t="shared" ref="AI113:AV113" si="471">IF(AH114&gt;0,AH114,0)</f>
        <v>137.7493540029574</v>
      </c>
      <c r="AJ113" s="116">
        <f t="shared" si="471"/>
        <v>127.9101144313176</v>
      </c>
      <c r="AK113" s="116">
        <f t="shared" si="471"/>
        <v>118.07087485967779</v>
      </c>
      <c r="AL113" s="116">
        <f t="shared" si="471"/>
        <v>108.23163528803798</v>
      </c>
      <c r="AM113" s="116">
        <f t="shared" si="471"/>
        <v>98.39239571639817</v>
      </c>
      <c r="AN113" s="116">
        <f t="shared" si="471"/>
        <v>88.553156144758361</v>
      </c>
      <c r="AO113" s="116">
        <f t="shared" si="471"/>
        <v>78.713916573118553</v>
      </c>
      <c r="AP113" s="116">
        <f t="shared" si="471"/>
        <v>68.874677001478744</v>
      </c>
      <c r="AQ113" s="116">
        <f t="shared" si="471"/>
        <v>59.035437429838929</v>
      </c>
      <c r="AR113" s="116">
        <f t="shared" si="471"/>
        <v>49.196197858199113</v>
      </c>
      <c r="AS113" s="116">
        <f t="shared" si="471"/>
        <v>39.356958286559298</v>
      </c>
      <c r="AT113" s="116">
        <f t="shared" si="471"/>
        <v>29.517718714919482</v>
      </c>
      <c r="AU113" s="116">
        <f t="shared" si="471"/>
        <v>19.678479143279667</v>
      </c>
      <c r="AV113" s="116">
        <f t="shared" si="471"/>
        <v>9.8392395716398529</v>
      </c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</row>
    <row r="114" spans="1:114" s="83" customFormat="1" ht="1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5"/>
      <c r="AH114" s="116">
        <f>+AH113-AH115</f>
        <v>137.7493540029574</v>
      </c>
      <c r="AI114" s="116">
        <f t="shared" ref="AI114:AV114" si="472">+AI113-AI115</f>
        <v>127.9101144313176</v>
      </c>
      <c r="AJ114" s="116">
        <f t="shared" si="472"/>
        <v>118.07087485967779</v>
      </c>
      <c r="AK114" s="116">
        <f t="shared" si="472"/>
        <v>108.23163528803798</v>
      </c>
      <c r="AL114" s="116">
        <f t="shared" si="472"/>
        <v>98.39239571639817</v>
      </c>
      <c r="AM114" s="116">
        <f t="shared" si="472"/>
        <v>88.553156144758361</v>
      </c>
      <c r="AN114" s="116">
        <f t="shared" si="472"/>
        <v>78.713916573118553</v>
      </c>
      <c r="AO114" s="116">
        <f t="shared" si="472"/>
        <v>68.874677001478744</v>
      </c>
      <c r="AP114" s="116">
        <f t="shared" si="472"/>
        <v>59.035437429838929</v>
      </c>
      <c r="AQ114" s="116">
        <f t="shared" si="472"/>
        <v>49.196197858199113</v>
      </c>
      <c r="AR114" s="116">
        <f t="shared" si="472"/>
        <v>39.356958286559298</v>
      </c>
      <c r="AS114" s="116">
        <f t="shared" si="472"/>
        <v>29.517718714919482</v>
      </c>
      <c r="AT114" s="116">
        <f t="shared" si="472"/>
        <v>19.678479143279667</v>
      </c>
      <c r="AU114" s="116">
        <f t="shared" si="472"/>
        <v>9.8392395716398529</v>
      </c>
      <c r="AV114" s="116">
        <f t="shared" si="472"/>
        <v>3.907985046680551E-14</v>
      </c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</row>
    <row r="115" spans="1:114" s="83" customFormat="1" ht="1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6">
        <f>IF(AH113&gt;0.1,AH113/$B$8,0)</f>
        <v>9.8392395716398138</v>
      </c>
      <c r="AI115" s="116">
        <f>IF(AI113&gt;0.1,AH115,0)</f>
        <v>9.8392395716398138</v>
      </c>
      <c r="AJ115" s="116">
        <f t="shared" ref="AJ115:AV115" si="473">IF(AJ113&gt;0.1,AI115,0)</f>
        <v>9.8392395716398138</v>
      </c>
      <c r="AK115" s="116">
        <f t="shared" si="473"/>
        <v>9.8392395716398138</v>
      </c>
      <c r="AL115" s="116">
        <f t="shared" si="473"/>
        <v>9.8392395716398138</v>
      </c>
      <c r="AM115" s="116">
        <f t="shared" si="473"/>
        <v>9.8392395716398138</v>
      </c>
      <c r="AN115" s="116">
        <f t="shared" si="473"/>
        <v>9.8392395716398138</v>
      </c>
      <c r="AO115" s="116">
        <f t="shared" si="473"/>
        <v>9.8392395716398138</v>
      </c>
      <c r="AP115" s="116">
        <f t="shared" si="473"/>
        <v>9.8392395716398138</v>
      </c>
      <c r="AQ115" s="116">
        <f t="shared" si="473"/>
        <v>9.8392395716398138</v>
      </c>
      <c r="AR115" s="116">
        <f t="shared" si="473"/>
        <v>9.8392395716398138</v>
      </c>
      <c r="AS115" s="116">
        <f t="shared" si="473"/>
        <v>9.8392395716398138</v>
      </c>
      <c r="AT115" s="116">
        <f t="shared" si="473"/>
        <v>9.8392395716398138</v>
      </c>
      <c r="AU115" s="116">
        <f t="shared" si="473"/>
        <v>9.8392395716398138</v>
      </c>
      <c r="AV115" s="116">
        <f t="shared" si="473"/>
        <v>9.8392395716398138</v>
      </c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</row>
    <row r="116" spans="1:114" s="83" customFormat="1" ht="15">
      <c r="A116" s="83" t="s">
        <v>195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6">
        <f>'Low LF - portfolio costs'!AI$10*AH$22</f>
        <v>153.1374447353268</v>
      </c>
      <c r="AJ116" s="116">
        <f t="shared" ref="AJ116:AW116" si="474">IF(AI117&gt;0,AI117,0)</f>
        <v>142.92828175297169</v>
      </c>
      <c r="AK116" s="116">
        <f t="shared" si="474"/>
        <v>132.71911877061657</v>
      </c>
      <c r="AL116" s="116">
        <f t="shared" si="474"/>
        <v>122.50995578826145</v>
      </c>
      <c r="AM116" s="116">
        <f t="shared" si="474"/>
        <v>112.30079280590633</v>
      </c>
      <c r="AN116" s="116">
        <f t="shared" si="474"/>
        <v>102.0916298235512</v>
      </c>
      <c r="AO116" s="116">
        <f t="shared" si="474"/>
        <v>91.882466841196077</v>
      </c>
      <c r="AP116" s="116">
        <f t="shared" si="474"/>
        <v>81.673303858840953</v>
      </c>
      <c r="AQ116" s="116">
        <f t="shared" si="474"/>
        <v>71.464140876485828</v>
      </c>
      <c r="AR116" s="116">
        <f t="shared" si="474"/>
        <v>61.254977894130711</v>
      </c>
      <c r="AS116" s="116">
        <f t="shared" si="474"/>
        <v>51.045814911775594</v>
      </c>
      <c r="AT116" s="116">
        <f t="shared" si="474"/>
        <v>40.836651929420476</v>
      </c>
      <c r="AU116" s="116">
        <f t="shared" si="474"/>
        <v>30.627488947065359</v>
      </c>
      <c r="AV116" s="116">
        <f t="shared" si="474"/>
        <v>20.418325964710242</v>
      </c>
      <c r="AW116" s="116">
        <f t="shared" si="474"/>
        <v>10.209162982355123</v>
      </c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</row>
    <row r="117" spans="1:114" s="83" customFormat="1" ht="1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5"/>
      <c r="AI117" s="116">
        <f>+AI116-AI118</f>
        <v>142.92828175297169</v>
      </c>
      <c r="AJ117" s="116">
        <f t="shared" ref="AJ117:AW117" si="475">+AJ116-AJ118</f>
        <v>132.71911877061657</v>
      </c>
      <c r="AK117" s="116">
        <f t="shared" si="475"/>
        <v>122.50995578826145</v>
      </c>
      <c r="AL117" s="116">
        <f t="shared" si="475"/>
        <v>112.30079280590633</v>
      </c>
      <c r="AM117" s="116">
        <f t="shared" si="475"/>
        <v>102.0916298235512</v>
      </c>
      <c r="AN117" s="116">
        <f t="shared" si="475"/>
        <v>91.882466841196077</v>
      </c>
      <c r="AO117" s="116">
        <f t="shared" si="475"/>
        <v>81.673303858840953</v>
      </c>
      <c r="AP117" s="116">
        <f t="shared" si="475"/>
        <v>71.464140876485828</v>
      </c>
      <c r="AQ117" s="116">
        <f t="shared" si="475"/>
        <v>61.254977894130711</v>
      </c>
      <c r="AR117" s="116">
        <f t="shared" si="475"/>
        <v>51.045814911775594</v>
      </c>
      <c r="AS117" s="116">
        <f t="shared" si="475"/>
        <v>40.836651929420476</v>
      </c>
      <c r="AT117" s="116">
        <f t="shared" si="475"/>
        <v>30.627488947065359</v>
      </c>
      <c r="AU117" s="116">
        <f t="shared" si="475"/>
        <v>20.418325964710242</v>
      </c>
      <c r="AV117" s="116">
        <f t="shared" si="475"/>
        <v>10.209162982355123</v>
      </c>
      <c r="AW117" s="116">
        <f t="shared" si="475"/>
        <v>0</v>
      </c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</row>
    <row r="118" spans="1:114" s="83" customFormat="1" ht="1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6">
        <f>IF(AI116&gt;0.1,AI116/$B$8,0)</f>
        <v>10.209162982355119</v>
      </c>
      <c r="AJ118" s="116">
        <f>IF(AJ116&gt;0.1,AI118,0)</f>
        <v>10.209162982355119</v>
      </c>
      <c r="AK118" s="116">
        <f t="shared" ref="AK118:AW118" si="476">IF(AK116&gt;0.1,AJ118,0)</f>
        <v>10.209162982355119</v>
      </c>
      <c r="AL118" s="116">
        <f t="shared" si="476"/>
        <v>10.209162982355119</v>
      </c>
      <c r="AM118" s="116">
        <f t="shared" si="476"/>
        <v>10.209162982355119</v>
      </c>
      <c r="AN118" s="116">
        <f t="shared" si="476"/>
        <v>10.209162982355119</v>
      </c>
      <c r="AO118" s="116">
        <f t="shared" si="476"/>
        <v>10.209162982355119</v>
      </c>
      <c r="AP118" s="116">
        <f t="shared" si="476"/>
        <v>10.209162982355119</v>
      </c>
      <c r="AQ118" s="116">
        <f t="shared" si="476"/>
        <v>10.209162982355119</v>
      </c>
      <c r="AR118" s="116">
        <f t="shared" si="476"/>
        <v>10.209162982355119</v>
      </c>
      <c r="AS118" s="116">
        <f t="shared" si="476"/>
        <v>10.209162982355119</v>
      </c>
      <c r="AT118" s="116">
        <f t="shared" si="476"/>
        <v>10.209162982355119</v>
      </c>
      <c r="AU118" s="116">
        <f t="shared" si="476"/>
        <v>10.209162982355119</v>
      </c>
      <c r="AV118" s="116">
        <f t="shared" si="476"/>
        <v>10.209162982355119</v>
      </c>
      <c r="AW118" s="116">
        <f t="shared" si="476"/>
        <v>10.209162982355119</v>
      </c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</row>
    <row r="119" spans="1:114" s="83" customFormat="1" ht="15">
      <c r="A119" s="83" t="s">
        <v>196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6">
        <f>'Low LF - portfolio costs'!AJ$10*AI$22</f>
        <v>158.84921450505578</v>
      </c>
      <c r="AK119" s="116">
        <f t="shared" ref="AK119:AX119" si="477">IF(AJ120&gt;0,AJ120,0)</f>
        <v>148.25926687138539</v>
      </c>
      <c r="AL119" s="116">
        <f t="shared" si="477"/>
        <v>137.669319237715</v>
      </c>
      <c r="AM119" s="116">
        <f t="shared" si="477"/>
        <v>127.07937160404461</v>
      </c>
      <c r="AN119" s="116">
        <f t="shared" si="477"/>
        <v>116.48942397037422</v>
      </c>
      <c r="AO119" s="116">
        <f t="shared" si="477"/>
        <v>105.89947633670383</v>
      </c>
      <c r="AP119" s="116">
        <f t="shared" si="477"/>
        <v>95.309528703033436</v>
      </c>
      <c r="AQ119" s="116">
        <f t="shared" si="477"/>
        <v>84.719581069363045</v>
      </c>
      <c r="AR119" s="116">
        <f t="shared" si="477"/>
        <v>74.129633435692654</v>
      </c>
      <c r="AS119" s="116">
        <f t="shared" si="477"/>
        <v>63.539685802022269</v>
      </c>
      <c r="AT119" s="116">
        <f t="shared" si="477"/>
        <v>52.949738168351885</v>
      </c>
      <c r="AU119" s="116">
        <f t="shared" si="477"/>
        <v>42.359790534681501</v>
      </c>
      <c r="AV119" s="116">
        <f t="shared" si="477"/>
        <v>31.769842901011117</v>
      </c>
      <c r="AW119" s="116">
        <f t="shared" si="477"/>
        <v>21.179895267340733</v>
      </c>
      <c r="AX119" s="116">
        <f t="shared" si="477"/>
        <v>10.589947633670347</v>
      </c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</row>
    <row r="120" spans="1:114" s="83" customFormat="1" ht="1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5"/>
      <c r="AJ120" s="116">
        <f>+AJ119-AJ121</f>
        <v>148.25926687138539</v>
      </c>
      <c r="AK120" s="116">
        <f t="shared" ref="AK120:AX120" si="478">+AK119-AK121</f>
        <v>137.669319237715</v>
      </c>
      <c r="AL120" s="116">
        <f t="shared" si="478"/>
        <v>127.07937160404461</v>
      </c>
      <c r="AM120" s="116">
        <f t="shared" si="478"/>
        <v>116.48942397037422</v>
      </c>
      <c r="AN120" s="116">
        <f t="shared" si="478"/>
        <v>105.89947633670383</v>
      </c>
      <c r="AO120" s="116">
        <f t="shared" si="478"/>
        <v>95.309528703033436</v>
      </c>
      <c r="AP120" s="116">
        <f t="shared" si="478"/>
        <v>84.719581069363045</v>
      </c>
      <c r="AQ120" s="116">
        <f t="shared" si="478"/>
        <v>74.129633435692654</v>
      </c>
      <c r="AR120" s="116">
        <f t="shared" si="478"/>
        <v>63.539685802022269</v>
      </c>
      <c r="AS120" s="116">
        <f t="shared" si="478"/>
        <v>52.949738168351885</v>
      </c>
      <c r="AT120" s="116">
        <f t="shared" si="478"/>
        <v>42.359790534681501</v>
      </c>
      <c r="AU120" s="116">
        <f t="shared" si="478"/>
        <v>31.769842901011117</v>
      </c>
      <c r="AV120" s="116">
        <f t="shared" si="478"/>
        <v>21.179895267340733</v>
      </c>
      <c r="AW120" s="116">
        <f t="shared" si="478"/>
        <v>10.589947633670347</v>
      </c>
      <c r="AX120" s="116">
        <f t="shared" si="478"/>
        <v>-3.907985046680551E-14</v>
      </c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</row>
    <row r="121" spans="1:114" s="83" customFormat="1" ht="1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6">
        <f>IF(AJ119&gt;0.1,AJ119/$B$8,0)</f>
        <v>10.589947633670386</v>
      </c>
      <c r="AK121" s="116">
        <f>IF(AK119&gt;0.1,AJ121,0)</f>
        <v>10.589947633670386</v>
      </c>
      <c r="AL121" s="116">
        <f t="shared" ref="AL121:AX121" si="479">IF(AL119&gt;0.1,AK121,0)</f>
        <v>10.589947633670386</v>
      </c>
      <c r="AM121" s="116">
        <f t="shared" si="479"/>
        <v>10.589947633670386</v>
      </c>
      <c r="AN121" s="116">
        <f t="shared" si="479"/>
        <v>10.589947633670386</v>
      </c>
      <c r="AO121" s="116">
        <f t="shared" si="479"/>
        <v>10.589947633670386</v>
      </c>
      <c r="AP121" s="116">
        <f t="shared" si="479"/>
        <v>10.589947633670386</v>
      </c>
      <c r="AQ121" s="116">
        <f t="shared" si="479"/>
        <v>10.589947633670386</v>
      </c>
      <c r="AR121" s="116">
        <f t="shared" si="479"/>
        <v>10.589947633670386</v>
      </c>
      <c r="AS121" s="116">
        <f t="shared" si="479"/>
        <v>10.589947633670386</v>
      </c>
      <c r="AT121" s="116">
        <f t="shared" si="479"/>
        <v>10.589947633670386</v>
      </c>
      <c r="AU121" s="116">
        <f t="shared" si="479"/>
        <v>10.589947633670386</v>
      </c>
      <c r="AV121" s="116">
        <f t="shared" si="479"/>
        <v>10.589947633670386</v>
      </c>
      <c r="AW121" s="116">
        <f t="shared" si="479"/>
        <v>10.589947633670386</v>
      </c>
      <c r="AX121" s="116">
        <f t="shared" si="479"/>
        <v>10.589947633670386</v>
      </c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</row>
    <row r="122" spans="1:114" s="83" customFormat="1" ht="15">
      <c r="A122" s="83" t="s">
        <v>197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6">
        <f>'Low LF - portfolio costs'!AK$10*AJ$22</f>
        <v>158.61242584187465</v>
      </c>
      <c r="AL122" s="116">
        <f t="shared" ref="AL122:AY122" si="480">IF(AK123&gt;0,AK123,0)</f>
        <v>148.03826411908301</v>
      </c>
      <c r="AM122" s="116">
        <f t="shared" si="480"/>
        <v>137.46410239629137</v>
      </c>
      <c r="AN122" s="116">
        <f t="shared" si="480"/>
        <v>126.88994067349972</v>
      </c>
      <c r="AO122" s="116">
        <f t="shared" si="480"/>
        <v>116.31577895070808</v>
      </c>
      <c r="AP122" s="116">
        <f t="shared" si="480"/>
        <v>105.74161722791644</v>
      </c>
      <c r="AQ122" s="116">
        <f t="shared" si="480"/>
        <v>95.167455505124792</v>
      </c>
      <c r="AR122" s="116">
        <f t="shared" si="480"/>
        <v>84.593293782333149</v>
      </c>
      <c r="AS122" s="116">
        <f t="shared" si="480"/>
        <v>74.019132059541505</v>
      </c>
      <c r="AT122" s="116">
        <f t="shared" si="480"/>
        <v>63.444970336749861</v>
      </c>
      <c r="AU122" s="116">
        <f t="shared" si="480"/>
        <v>52.870808613958218</v>
      </c>
      <c r="AV122" s="116">
        <f t="shared" si="480"/>
        <v>42.296646891166574</v>
      </c>
      <c r="AW122" s="116">
        <f t="shared" si="480"/>
        <v>31.722485168374931</v>
      </c>
      <c r="AX122" s="116">
        <f t="shared" si="480"/>
        <v>21.148323445583287</v>
      </c>
      <c r="AY122" s="116">
        <f t="shared" si="480"/>
        <v>10.574161722791644</v>
      </c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</row>
    <row r="123" spans="1:114" s="83" customFormat="1" ht="1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5"/>
      <c r="AK123" s="116">
        <f>+AK122-AK124</f>
        <v>148.03826411908301</v>
      </c>
      <c r="AL123" s="116">
        <f t="shared" ref="AL123:AY123" si="481">+AL122-AL124</f>
        <v>137.46410239629137</v>
      </c>
      <c r="AM123" s="116">
        <f t="shared" si="481"/>
        <v>126.88994067349972</v>
      </c>
      <c r="AN123" s="116">
        <f t="shared" si="481"/>
        <v>116.31577895070808</v>
      </c>
      <c r="AO123" s="116">
        <f t="shared" si="481"/>
        <v>105.74161722791644</v>
      </c>
      <c r="AP123" s="116">
        <f t="shared" si="481"/>
        <v>95.167455505124792</v>
      </c>
      <c r="AQ123" s="116">
        <f t="shared" si="481"/>
        <v>84.593293782333149</v>
      </c>
      <c r="AR123" s="116">
        <f t="shared" si="481"/>
        <v>74.019132059541505</v>
      </c>
      <c r="AS123" s="116">
        <f t="shared" si="481"/>
        <v>63.444970336749861</v>
      </c>
      <c r="AT123" s="116">
        <f t="shared" si="481"/>
        <v>52.870808613958218</v>
      </c>
      <c r="AU123" s="116">
        <f t="shared" si="481"/>
        <v>42.296646891166574</v>
      </c>
      <c r="AV123" s="116">
        <f t="shared" si="481"/>
        <v>31.722485168374931</v>
      </c>
      <c r="AW123" s="116">
        <f t="shared" si="481"/>
        <v>21.148323445583287</v>
      </c>
      <c r="AX123" s="116">
        <f t="shared" si="481"/>
        <v>10.574161722791644</v>
      </c>
      <c r="AY123" s="116">
        <f t="shared" si="481"/>
        <v>0</v>
      </c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</row>
    <row r="124" spans="1:114" s="83" customFormat="1" ht="1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6">
        <f>IF(AK122&gt;0.1,AK122/$B$8,0)</f>
        <v>10.574161722791644</v>
      </c>
      <c r="AL124" s="116">
        <f>IF(AL122&gt;0.1,AK124,0)</f>
        <v>10.574161722791644</v>
      </c>
      <c r="AM124" s="116">
        <f t="shared" ref="AM124:AY124" si="482">IF(AM122&gt;0.1,AL124,0)</f>
        <v>10.574161722791644</v>
      </c>
      <c r="AN124" s="116">
        <f t="shared" si="482"/>
        <v>10.574161722791644</v>
      </c>
      <c r="AO124" s="116">
        <f t="shared" si="482"/>
        <v>10.574161722791644</v>
      </c>
      <c r="AP124" s="116">
        <f t="shared" si="482"/>
        <v>10.574161722791644</v>
      </c>
      <c r="AQ124" s="116">
        <f t="shared" si="482"/>
        <v>10.574161722791644</v>
      </c>
      <c r="AR124" s="116">
        <f t="shared" si="482"/>
        <v>10.574161722791644</v>
      </c>
      <c r="AS124" s="116">
        <f t="shared" si="482"/>
        <v>10.574161722791644</v>
      </c>
      <c r="AT124" s="116">
        <f t="shared" si="482"/>
        <v>10.574161722791644</v>
      </c>
      <c r="AU124" s="116">
        <f t="shared" si="482"/>
        <v>10.574161722791644</v>
      </c>
      <c r="AV124" s="116">
        <f t="shared" si="482"/>
        <v>10.574161722791644</v>
      </c>
      <c r="AW124" s="116">
        <f t="shared" si="482"/>
        <v>10.574161722791644</v>
      </c>
      <c r="AX124" s="116">
        <f t="shared" si="482"/>
        <v>10.574161722791644</v>
      </c>
      <c r="AY124" s="116">
        <f t="shared" si="482"/>
        <v>10.574161722791644</v>
      </c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</row>
    <row r="125" spans="1:114" s="83" customFormat="1" ht="15">
      <c r="A125" s="83" t="s">
        <v>198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6">
        <f>'Low LF - portfolio costs'!AL$10*AK$22</f>
        <v>160.04365015253825</v>
      </c>
      <c r="AM125" s="116">
        <f t="shared" ref="AM125:AZ125" si="483">IF(AL126&gt;0,AL126,0)</f>
        <v>149.37407347570237</v>
      </c>
      <c r="AN125" s="116">
        <f t="shared" si="483"/>
        <v>138.7044967988665</v>
      </c>
      <c r="AO125" s="116">
        <f t="shared" si="483"/>
        <v>128.03492012203063</v>
      </c>
      <c r="AP125" s="116">
        <f t="shared" si="483"/>
        <v>117.36534344519474</v>
      </c>
      <c r="AQ125" s="116">
        <f t="shared" si="483"/>
        <v>106.69576676835885</v>
      </c>
      <c r="AR125" s="116">
        <f t="shared" si="483"/>
        <v>96.026190091522963</v>
      </c>
      <c r="AS125" s="116">
        <f t="shared" si="483"/>
        <v>85.356613414687075</v>
      </c>
      <c r="AT125" s="116">
        <f t="shared" si="483"/>
        <v>74.687036737851187</v>
      </c>
      <c r="AU125" s="116">
        <f t="shared" si="483"/>
        <v>64.017460061015299</v>
      </c>
      <c r="AV125" s="116">
        <f t="shared" si="483"/>
        <v>53.347883384179418</v>
      </c>
      <c r="AW125" s="116">
        <f t="shared" si="483"/>
        <v>42.678306707343538</v>
      </c>
      <c r="AX125" s="116">
        <f t="shared" si="483"/>
        <v>32.008730030507657</v>
      </c>
      <c r="AY125" s="116">
        <f t="shared" si="483"/>
        <v>21.339153353671776</v>
      </c>
      <c r="AZ125" s="116">
        <f t="shared" si="483"/>
        <v>10.669576676835893</v>
      </c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</row>
    <row r="126" spans="1:114" s="83" customFormat="1" ht="1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5"/>
      <c r="AL126" s="116">
        <f>+AL125-AL127</f>
        <v>149.37407347570237</v>
      </c>
      <c r="AM126" s="116">
        <f t="shared" ref="AM126:AZ126" si="484">+AM125-AM127</f>
        <v>138.7044967988665</v>
      </c>
      <c r="AN126" s="116">
        <f t="shared" si="484"/>
        <v>128.03492012203063</v>
      </c>
      <c r="AO126" s="116">
        <f t="shared" si="484"/>
        <v>117.36534344519474</v>
      </c>
      <c r="AP126" s="116">
        <f t="shared" si="484"/>
        <v>106.69576676835885</v>
      </c>
      <c r="AQ126" s="116">
        <f t="shared" si="484"/>
        <v>96.026190091522963</v>
      </c>
      <c r="AR126" s="116">
        <f t="shared" si="484"/>
        <v>85.356613414687075</v>
      </c>
      <c r="AS126" s="116">
        <f t="shared" si="484"/>
        <v>74.687036737851187</v>
      </c>
      <c r="AT126" s="116">
        <f t="shared" si="484"/>
        <v>64.017460061015299</v>
      </c>
      <c r="AU126" s="116">
        <f t="shared" si="484"/>
        <v>53.347883384179418</v>
      </c>
      <c r="AV126" s="116">
        <f t="shared" si="484"/>
        <v>42.678306707343538</v>
      </c>
      <c r="AW126" s="116">
        <f t="shared" si="484"/>
        <v>32.008730030507657</v>
      </c>
      <c r="AX126" s="116">
        <f t="shared" si="484"/>
        <v>21.339153353671776</v>
      </c>
      <c r="AY126" s="116">
        <f t="shared" si="484"/>
        <v>10.669576676835893</v>
      </c>
      <c r="AZ126" s="116">
        <f t="shared" si="484"/>
        <v>0</v>
      </c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</row>
    <row r="127" spans="1:114" s="83" customFormat="1" ht="1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6">
        <f>IF(AL125&gt;0.1,AL125/$B$8,0)</f>
        <v>10.669576676835883</v>
      </c>
      <c r="AM127" s="116">
        <f>IF(AM125&gt;0.1,AL127,0)</f>
        <v>10.669576676835883</v>
      </c>
      <c r="AN127" s="116">
        <f t="shared" ref="AN127:AZ127" si="485">IF(AN125&gt;0.1,AM127,0)</f>
        <v>10.669576676835883</v>
      </c>
      <c r="AO127" s="116">
        <f t="shared" si="485"/>
        <v>10.669576676835883</v>
      </c>
      <c r="AP127" s="116">
        <f t="shared" si="485"/>
        <v>10.669576676835883</v>
      </c>
      <c r="AQ127" s="116">
        <f t="shared" si="485"/>
        <v>10.669576676835883</v>
      </c>
      <c r="AR127" s="116">
        <f t="shared" si="485"/>
        <v>10.669576676835883</v>
      </c>
      <c r="AS127" s="116">
        <f t="shared" si="485"/>
        <v>10.669576676835883</v>
      </c>
      <c r="AT127" s="116">
        <f t="shared" si="485"/>
        <v>10.669576676835883</v>
      </c>
      <c r="AU127" s="116">
        <f t="shared" si="485"/>
        <v>10.669576676835883</v>
      </c>
      <c r="AV127" s="116">
        <f t="shared" si="485"/>
        <v>10.669576676835883</v>
      </c>
      <c r="AW127" s="116">
        <f t="shared" si="485"/>
        <v>10.669576676835883</v>
      </c>
      <c r="AX127" s="116">
        <f t="shared" si="485"/>
        <v>10.669576676835883</v>
      </c>
      <c r="AY127" s="116">
        <f t="shared" si="485"/>
        <v>10.669576676835883</v>
      </c>
      <c r="AZ127" s="116">
        <f t="shared" si="485"/>
        <v>10.669576676835883</v>
      </c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</row>
    <row r="128" spans="1:114" s="83" customFormat="1" ht="15">
      <c r="A128" s="83" t="s">
        <v>199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6">
        <f>'Low LF - portfolio costs'!AM$10*AL$22</f>
        <v>163.24452315558901</v>
      </c>
      <c r="AN128" s="116">
        <f t="shared" ref="AN128:BA128" si="486">IF(AM129&gt;0,AM129,0)</f>
        <v>152.3615549452164</v>
      </c>
      <c r="AO128" s="116">
        <f t="shared" si="486"/>
        <v>141.47858673484379</v>
      </c>
      <c r="AP128" s="116">
        <f t="shared" si="486"/>
        <v>130.59561852447118</v>
      </c>
      <c r="AQ128" s="116">
        <f t="shared" si="486"/>
        <v>119.71265031409858</v>
      </c>
      <c r="AR128" s="116">
        <f t="shared" si="486"/>
        <v>108.82968210372599</v>
      </c>
      <c r="AS128" s="116">
        <f t="shared" si="486"/>
        <v>97.94671389335339</v>
      </c>
      <c r="AT128" s="116">
        <f t="shared" si="486"/>
        <v>87.063745682980795</v>
      </c>
      <c r="AU128" s="116">
        <f t="shared" si="486"/>
        <v>76.180777472608199</v>
      </c>
      <c r="AV128" s="116">
        <f t="shared" si="486"/>
        <v>65.297809262235603</v>
      </c>
      <c r="AW128" s="116">
        <f t="shared" si="486"/>
        <v>54.414841051863</v>
      </c>
      <c r="AX128" s="116">
        <f t="shared" si="486"/>
        <v>43.531872841490397</v>
      </c>
      <c r="AY128" s="116">
        <f t="shared" si="486"/>
        <v>32.648904631117794</v>
      </c>
      <c r="AZ128" s="116">
        <f t="shared" si="486"/>
        <v>21.765936420745192</v>
      </c>
      <c r="BA128" s="116">
        <f t="shared" si="486"/>
        <v>10.88296821037259</v>
      </c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</row>
    <row r="129" spans="1:114" s="83" customFormat="1" ht="1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5"/>
      <c r="AM129" s="116">
        <f>+AM128-AM130</f>
        <v>152.3615549452164</v>
      </c>
      <c r="AN129" s="116">
        <f t="shared" ref="AN129:BA129" si="487">+AN128-AN130</f>
        <v>141.47858673484379</v>
      </c>
      <c r="AO129" s="116">
        <f t="shared" si="487"/>
        <v>130.59561852447118</v>
      </c>
      <c r="AP129" s="116">
        <f t="shared" si="487"/>
        <v>119.71265031409858</v>
      </c>
      <c r="AQ129" s="116">
        <f t="shared" si="487"/>
        <v>108.82968210372599</v>
      </c>
      <c r="AR129" s="116">
        <f t="shared" si="487"/>
        <v>97.94671389335339</v>
      </c>
      <c r="AS129" s="116">
        <f t="shared" si="487"/>
        <v>87.063745682980795</v>
      </c>
      <c r="AT129" s="116">
        <f t="shared" si="487"/>
        <v>76.180777472608199</v>
      </c>
      <c r="AU129" s="116">
        <f t="shared" si="487"/>
        <v>65.297809262235603</v>
      </c>
      <c r="AV129" s="116">
        <f t="shared" si="487"/>
        <v>54.414841051863</v>
      </c>
      <c r="AW129" s="116">
        <f t="shared" si="487"/>
        <v>43.531872841490397</v>
      </c>
      <c r="AX129" s="116">
        <f t="shared" si="487"/>
        <v>32.648904631117794</v>
      </c>
      <c r="AY129" s="116">
        <f t="shared" si="487"/>
        <v>21.765936420745192</v>
      </c>
      <c r="AZ129" s="116">
        <f t="shared" si="487"/>
        <v>10.88296821037259</v>
      </c>
      <c r="BA129" s="116">
        <f t="shared" si="487"/>
        <v>0</v>
      </c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</row>
    <row r="130" spans="1:114" s="83" customFormat="1" ht="1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6">
        <f>IF(AM128&gt;0.1,AM128/$B$8,0)</f>
        <v>10.882968210372601</v>
      </c>
      <c r="AN130" s="116">
        <f>IF(AN128&gt;0.1,AM130,0)</f>
        <v>10.882968210372601</v>
      </c>
      <c r="AO130" s="116">
        <f t="shared" ref="AO130:BA130" si="488">IF(AO128&gt;0.1,AN130,0)</f>
        <v>10.882968210372601</v>
      </c>
      <c r="AP130" s="116">
        <f t="shared" si="488"/>
        <v>10.882968210372601</v>
      </c>
      <c r="AQ130" s="116">
        <f t="shared" si="488"/>
        <v>10.882968210372601</v>
      </c>
      <c r="AR130" s="116">
        <f t="shared" si="488"/>
        <v>10.882968210372601</v>
      </c>
      <c r="AS130" s="116">
        <f t="shared" si="488"/>
        <v>10.882968210372601</v>
      </c>
      <c r="AT130" s="116">
        <f t="shared" si="488"/>
        <v>10.882968210372601</v>
      </c>
      <c r="AU130" s="116">
        <f t="shared" si="488"/>
        <v>10.882968210372601</v>
      </c>
      <c r="AV130" s="116">
        <f t="shared" si="488"/>
        <v>10.882968210372601</v>
      </c>
      <c r="AW130" s="116">
        <f t="shared" si="488"/>
        <v>10.882968210372601</v>
      </c>
      <c r="AX130" s="116">
        <f t="shared" si="488"/>
        <v>10.882968210372601</v>
      </c>
      <c r="AY130" s="116">
        <f t="shared" si="488"/>
        <v>10.882968210372601</v>
      </c>
      <c r="AZ130" s="116">
        <f t="shared" si="488"/>
        <v>10.882968210372601</v>
      </c>
      <c r="BA130" s="116">
        <f t="shared" si="488"/>
        <v>10.882968210372601</v>
      </c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</row>
    <row r="131" spans="1:114" s="83" customFormat="1" ht="15">
      <c r="A131" s="83" t="s">
        <v>200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6">
        <f>'Low LF - portfolio costs'!AN$10*AM$22</f>
        <v>166.50941361870079</v>
      </c>
      <c r="AO131" s="116">
        <f t="shared" ref="AO131:BB131" si="489">IF(AN132&gt;0,AN132,0)</f>
        <v>155.40878604412075</v>
      </c>
      <c r="AP131" s="116">
        <f t="shared" si="489"/>
        <v>144.3081584695407</v>
      </c>
      <c r="AQ131" s="116">
        <f t="shared" si="489"/>
        <v>133.20753089496066</v>
      </c>
      <c r="AR131" s="116">
        <f t="shared" si="489"/>
        <v>122.10690332038061</v>
      </c>
      <c r="AS131" s="116">
        <f t="shared" si="489"/>
        <v>111.00627574580056</v>
      </c>
      <c r="AT131" s="116">
        <f t="shared" si="489"/>
        <v>99.90564817122052</v>
      </c>
      <c r="AU131" s="116">
        <f t="shared" si="489"/>
        <v>88.805020596640475</v>
      </c>
      <c r="AV131" s="116">
        <f t="shared" si="489"/>
        <v>77.70439302206043</v>
      </c>
      <c r="AW131" s="116">
        <f t="shared" si="489"/>
        <v>66.603765447480384</v>
      </c>
      <c r="AX131" s="116">
        <f t="shared" si="489"/>
        <v>55.503137872900332</v>
      </c>
      <c r="AY131" s="116">
        <f t="shared" si="489"/>
        <v>44.40251029832028</v>
      </c>
      <c r="AZ131" s="116">
        <f t="shared" si="489"/>
        <v>33.301882723740228</v>
      </c>
      <c r="BA131" s="116">
        <f t="shared" si="489"/>
        <v>22.201255149160176</v>
      </c>
      <c r="BB131" s="116">
        <f t="shared" si="489"/>
        <v>11.100627574580123</v>
      </c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</row>
    <row r="132" spans="1:114" s="83" customFormat="1" ht="1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5"/>
      <c r="AN132" s="116">
        <f>+AN131-AN133</f>
        <v>155.40878604412075</v>
      </c>
      <c r="AO132" s="116">
        <f t="shared" ref="AO132:BB132" si="490">+AO131-AO133</f>
        <v>144.3081584695407</v>
      </c>
      <c r="AP132" s="116">
        <f t="shared" si="490"/>
        <v>133.20753089496066</v>
      </c>
      <c r="AQ132" s="116">
        <f t="shared" si="490"/>
        <v>122.10690332038061</v>
      </c>
      <c r="AR132" s="116">
        <f t="shared" si="490"/>
        <v>111.00627574580056</v>
      </c>
      <c r="AS132" s="116">
        <f t="shared" si="490"/>
        <v>99.90564817122052</v>
      </c>
      <c r="AT132" s="116">
        <f t="shared" si="490"/>
        <v>88.805020596640475</v>
      </c>
      <c r="AU132" s="116">
        <f t="shared" si="490"/>
        <v>77.70439302206043</v>
      </c>
      <c r="AV132" s="116">
        <f t="shared" si="490"/>
        <v>66.603765447480384</v>
      </c>
      <c r="AW132" s="116">
        <f t="shared" si="490"/>
        <v>55.503137872900332</v>
      </c>
      <c r="AX132" s="116">
        <f t="shared" si="490"/>
        <v>44.40251029832028</v>
      </c>
      <c r="AY132" s="116">
        <f t="shared" si="490"/>
        <v>33.301882723740228</v>
      </c>
      <c r="AZ132" s="116">
        <f t="shared" si="490"/>
        <v>22.201255149160176</v>
      </c>
      <c r="BA132" s="116">
        <f t="shared" si="490"/>
        <v>11.100627574580123</v>
      </c>
      <c r="BB132" s="116">
        <f t="shared" si="490"/>
        <v>7.1054273576010019E-14</v>
      </c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</row>
    <row r="133" spans="1:114" s="83" customFormat="1" ht="1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6">
        <f>IF(AN131&gt;0.1,AN131/$B$8,0)</f>
        <v>11.100627574580052</v>
      </c>
      <c r="AO133" s="116">
        <f>IF(AO131&gt;0.1,AN133,0)</f>
        <v>11.100627574580052</v>
      </c>
      <c r="AP133" s="116">
        <f t="shared" ref="AP133:BB133" si="491">IF(AP131&gt;0.1,AO133,0)</f>
        <v>11.100627574580052</v>
      </c>
      <c r="AQ133" s="116">
        <f t="shared" si="491"/>
        <v>11.100627574580052</v>
      </c>
      <c r="AR133" s="116">
        <f t="shared" si="491"/>
        <v>11.100627574580052</v>
      </c>
      <c r="AS133" s="116">
        <f t="shared" si="491"/>
        <v>11.100627574580052</v>
      </c>
      <c r="AT133" s="116">
        <f t="shared" si="491"/>
        <v>11.100627574580052</v>
      </c>
      <c r="AU133" s="116">
        <f t="shared" si="491"/>
        <v>11.100627574580052</v>
      </c>
      <c r="AV133" s="116">
        <f t="shared" si="491"/>
        <v>11.100627574580052</v>
      </c>
      <c r="AW133" s="116">
        <f t="shared" si="491"/>
        <v>11.100627574580052</v>
      </c>
      <c r="AX133" s="116">
        <f t="shared" si="491"/>
        <v>11.100627574580052</v>
      </c>
      <c r="AY133" s="116">
        <f t="shared" si="491"/>
        <v>11.100627574580052</v>
      </c>
      <c r="AZ133" s="116">
        <f t="shared" si="491"/>
        <v>11.100627574580052</v>
      </c>
      <c r="BA133" s="116">
        <f t="shared" si="491"/>
        <v>11.100627574580052</v>
      </c>
      <c r="BB133" s="116">
        <f t="shared" si="491"/>
        <v>11.100627574580052</v>
      </c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</row>
    <row r="134" spans="1:114" s="83" customFormat="1" ht="15">
      <c r="A134" s="83" t="s">
        <v>201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6">
        <f>'Low LF - portfolio costs'!AO$10*AN$22</f>
        <v>169.83960189107478</v>
      </c>
      <c r="AP134" s="116">
        <f t="shared" ref="AP134:BC134" si="492">IF(AO135&gt;0,AO135,0)</f>
        <v>158.51696176500312</v>
      </c>
      <c r="AQ134" s="116">
        <f t="shared" si="492"/>
        <v>147.19432163893146</v>
      </c>
      <c r="AR134" s="116">
        <f t="shared" si="492"/>
        <v>135.87168151285979</v>
      </c>
      <c r="AS134" s="116">
        <f t="shared" si="492"/>
        <v>124.54904138678815</v>
      </c>
      <c r="AT134" s="116">
        <f t="shared" si="492"/>
        <v>113.2264012607165</v>
      </c>
      <c r="AU134" s="116">
        <f t="shared" si="492"/>
        <v>101.90376113464485</v>
      </c>
      <c r="AV134" s="116">
        <f t="shared" si="492"/>
        <v>90.581121008573206</v>
      </c>
      <c r="AW134" s="116">
        <f t="shared" si="492"/>
        <v>79.258480882501559</v>
      </c>
      <c r="AX134" s="116">
        <f t="shared" si="492"/>
        <v>67.935840756429911</v>
      </c>
      <c r="AY134" s="116">
        <f t="shared" si="492"/>
        <v>56.613200630358257</v>
      </c>
      <c r="AZ134" s="116">
        <f t="shared" si="492"/>
        <v>45.290560504286603</v>
      </c>
      <c r="BA134" s="116">
        <f t="shared" si="492"/>
        <v>33.967920378214949</v>
      </c>
      <c r="BB134" s="116">
        <f t="shared" si="492"/>
        <v>22.645280252143294</v>
      </c>
      <c r="BC134" s="116">
        <f t="shared" si="492"/>
        <v>11.322640126071642</v>
      </c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</row>
    <row r="135" spans="1:114" s="83" customFormat="1" ht="1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5"/>
      <c r="AO135" s="116">
        <f>+AO134-AO136</f>
        <v>158.51696176500312</v>
      </c>
      <c r="AP135" s="116">
        <f t="shared" ref="AP135:BC135" si="493">+AP134-AP136</f>
        <v>147.19432163893146</v>
      </c>
      <c r="AQ135" s="116">
        <f t="shared" si="493"/>
        <v>135.87168151285979</v>
      </c>
      <c r="AR135" s="116">
        <f t="shared" si="493"/>
        <v>124.54904138678815</v>
      </c>
      <c r="AS135" s="116">
        <f t="shared" si="493"/>
        <v>113.2264012607165</v>
      </c>
      <c r="AT135" s="116">
        <f t="shared" si="493"/>
        <v>101.90376113464485</v>
      </c>
      <c r="AU135" s="116">
        <f t="shared" si="493"/>
        <v>90.581121008573206</v>
      </c>
      <c r="AV135" s="116">
        <f t="shared" si="493"/>
        <v>79.258480882501559</v>
      </c>
      <c r="AW135" s="116">
        <f t="shared" si="493"/>
        <v>67.935840756429911</v>
      </c>
      <c r="AX135" s="116">
        <f t="shared" si="493"/>
        <v>56.613200630358257</v>
      </c>
      <c r="AY135" s="116">
        <f t="shared" si="493"/>
        <v>45.290560504286603</v>
      </c>
      <c r="AZ135" s="116">
        <f t="shared" si="493"/>
        <v>33.967920378214949</v>
      </c>
      <c r="BA135" s="116">
        <f t="shared" si="493"/>
        <v>22.645280252143294</v>
      </c>
      <c r="BB135" s="116">
        <f t="shared" si="493"/>
        <v>11.322640126071642</v>
      </c>
      <c r="BC135" s="116">
        <f t="shared" si="493"/>
        <v>0</v>
      </c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</row>
    <row r="136" spans="1:114" s="83" customFormat="1" ht="1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6">
        <f>IF(AO134&gt;0.1,AO134/$B$8,0)</f>
        <v>11.322640126071652</v>
      </c>
      <c r="AP136" s="116">
        <f>IF(AP134&gt;0.1,AO136,0)</f>
        <v>11.322640126071652</v>
      </c>
      <c r="AQ136" s="116">
        <f t="shared" ref="AQ136:BC136" si="494">IF(AQ134&gt;0.1,AP136,0)</f>
        <v>11.322640126071652</v>
      </c>
      <c r="AR136" s="116">
        <f t="shared" si="494"/>
        <v>11.322640126071652</v>
      </c>
      <c r="AS136" s="116">
        <f t="shared" si="494"/>
        <v>11.322640126071652</v>
      </c>
      <c r="AT136" s="116">
        <f t="shared" si="494"/>
        <v>11.322640126071652</v>
      </c>
      <c r="AU136" s="116">
        <f t="shared" si="494"/>
        <v>11.322640126071652</v>
      </c>
      <c r="AV136" s="116">
        <f t="shared" si="494"/>
        <v>11.322640126071652</v>
      </c>
      <c r="AW136" s="116">
        <f t="shared" si="494"/>
        <v>11.322640126071652</v>
      </c>
      <c r="AX136" s="116">
        <f t="shared" si="494"/>
        <v>11.322640126071652</v>
      </c>
      <c r="AY136" s="116">
        <f t="shared" si="494"/>
        <v>11.322640126071652</v>
      </c>
      <c r="AZ136" s="116">
        <f t="shared" si="494"/>
        <v>11.322640126071652</v>
      </c>
      <c r="BA136" s="116">
        <f t="shared" si="494"/>
        <v>11.322640126071652</v>
      </c>
      <c r="BB136" s="116">
        <f t="shared" si="494"/>
        <v>11.322640126071652</v>
      </c>
      <c r="BC136" s="116">
        <f t="shared" si="494"/>
        <v>11.322640126071652</v>
      </c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</row>
    <row r="137" spans="1:114" s="83" customFormat="1" ht="15">
      <c r="A137" s="83" t="s">
        <v>202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6">
        <f>'Low LF - portfolio costs'!AP$10*AO$22</f>
        <v>173.23639392889629</v>
      </c>
      <c r="AQ137" s="116">
        <f t="shared" ref="AQ137:BD137" si="495">IF(AP138&gt;0,AP138,0)</f>
        <v>161.68730100030319</v>
      </c>
      <c r="AR137" s="116">
        <f t="shared" si="495"/>
        <v>150.1382080717101</v>
      </c>
      <c r="AS137" s="116">
        <f t="shared" si="495"/>
        <v>138.589115143117</v>
      </c>
      <c r="AT137" s="116">
        <f t="shared" si="495"/>
        <v>127.04002221452392</v>
      </c>
      <c r="AU137" s="116">
        <f t="shared" si="495"/>
        <v>115.49092928593083</v>
      </c>
      <c r="AV137" s="116">
        <f t="shared" si="495"/>
        <v>103.94183635733775</v>
      </c>
      <c r="AW137" s="116">
        <f t="shared" si="495"/>
        <v>92.392743428744666</v>
      </c>
      <c r="AX137" s="116">
        <f t="shared" si="495"/>
        <v>80.843650500151583</v>
      </c>
      <c r="AY137" s="116">
        <f t="shared" si="495"/>
        <v>69.294557571558499</v>
      </c>
      <c r="AZ137" s="116">
        <f t="shared" si="495"/>
        <v>57.745464642965416</v>
      </c>
      <c r="BA137" s="116">
        <f t="shared" si="495"/>
        <v>46.196371714372333</v>
      </c>
      <c r="BB137" s="116">
        <f t="shared" si="495"/>
        <v>34.64727878577925</v>
      </c>
      <c r="BC137" s="116">
        <f t="shared" si="495"/>
        <v>23.098185857186163</v>
      </c>
      <c r="BD137" s="116">
        <f t="shared" si="495"/>
        <v>11.549092928593076</v>
      </c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</row>
    <row r="138" spans="1:114" s="83" customFormat="1" ht="1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5"/>
      <c r="AP138" s="116">
        <f>+AP137-AP139</f>
        <v>161.68730100030319</v>
      </c>
      <c r="AQ138" s="116">
        <f t="shared" ref="AQ138:BD138" si="496">+AQ137-AQ139</f>
        <v>150.1382080717101</v>
      </c>
      <c r="AR138" s="116">
        <f t="shared" si="496"/>
        <v>138.589115143117</v>
      </c>
      <c r="AS138" s="116">
        <f t="shared" si="496"/>
        <v>127.04002221452392</v>
      </c>
      <c r="AT138" s="116">
        <f t="shared" si="496"/>
        <v>115.49092928593083</v>
      </c>
      <c r="AU138" s="116">
        <f t="shared" si="496"/>
        <v>103.94183635733775</v>
      </c>
      <c r="AV138" s="116">
        <f t="shared" si="496"/>
        <v>92.392743428744666</v>
      </c>
      <c r="AW138" s="116">
        <f t="shared" si="496"/>
        <v>80.843650500151583</v>
      </c>
      <c r="AX138" s="116">
        <f t="shared" si="496"/>
        <v>69.294557571558499</v>
      </c>
      <c r="AY138" s="116">
        <f t="shared" si="496"/>
        <v>57.745464642965416</v>
      </c>
      <c r="AZ138" s="116">
        <f t="shared" si="496"/>
        <v>46.196371714372333</v>
      </c>
      <c r="BA138" s="116">
        <f t="shared" si="496"/>
        <v>34.64727878577925</v>
      </c>
      <c r="BB138" s="116">
        <f t="shared" si="496"/>
        <v>23.098185857186163</v>
      </c>
      <c r="BC138" s="116">
        <f t="shared" si="496"/>
        <v>11.549092928593076</v>
      </c>
      <c r="BD138" s="116">
        <f t="shared" si="496"/>
        <v>0</v>
      </c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</row>
    <row r="139" spans="1:114" s="83" customFormat="1" ht="1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6">
        <f>IF(AP137&gt;0.1,AP137/$B$8,0)</f>
        <v>11.549092928593087</v>
      </c>
      <c r="AQ139" s="116">
        <f>IF(AQ137&gt;0.1,AP139,0)</f>
        <v>11.549092928593087</v>
      </c>
      <c r="AR139" s="116">
        <f t="shared" ref="AR139:BD139" si="497">IF(AR137&gt;0.1,AQ139,0)</f>
        <v>11.549092928593087</v>
      </c>
      <c r="AS139" s="116">
        <f t="shared" si="497"/>
        <v>11.549092928593087</v>
      </c>
      <c r="AT139" s="116">
        <f t="shared" si="497"/>
        <v>11.549092928593087</v>
      </c>
      <c r="AU139" s="116">
        <f t="shared" si="497"/>
        <v>11.549092928593087</v>
      </c>
      <c r="AV139" s="116">
        <f t="shared" si="497"/>
        <v>11.549092928593087</v>
      </c>
      <c r="AW139" s="116">
        <f t="shared" si="497"/>
        <v>11.549092928593087</v>
      </c>
      <c r="AX139" s="116">
        <f t="shared" si="497"/>
        <v>11.549092928593087</v>
      </c>
      <c r="AY139" s="116">
        <f t="shared" si="497"/>
        <v>11.549092928593087</v>
      </c>
      <c r="AZ139" s="116">
        <f t="shared" si="497"/>
        <v>11.549092928593087</v>
      </c>
      <c r="BA139" s="116">
        <f t="shared" si="497"/>
        <v>11.549092928593087</v>
      </c>
      <c r="BB139" s="116">
        <f t="shared" si="497"/>
        <v>11.549092928593087</v>
      </c>
      <c r="BC139" s="116">
        <f t="shared" si="497"/>
        <v>11.549092928593087</v>
      </c>
      <c r="BD139" s="116">
        <f t="shared" si="497"/>
        <v>11.549092928593087</v>
      </c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</row>
    <row r="140" spans="1:114" s="83" customFormat="1" ht="15">
      <c r="A140" s="83" t="s">
        <v>203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6">
        <f>'Low LF - portfolio costs'!AQ$10*AP$22</f>
        <v>176.70112180747424</v>
      </c>
      <c r="AR140" s="116">
        <f t="shared" ref="AR140:BE140" si="498">IF(AQ141&gt;0,AQ141,0)</f>
        <v>164.92104702030929</v>
      </c>
      <c r="AS140" s="116">
        <f t="shared" si="498"/>
        <v>153.14097223314434</v>
      </c>
      <c r="AT140" s="116">
        <f t="shared" si="498"/>
        <v>141.36089744597939</v>
      </c>
      <c r="AU140" s="116">
        <f t="shared" si="498"/>
        <v>129.58082265881444</v>
      </c>
      <c r="AV140" s="116">
        <f t="shared" si="498"/>
        <v>117.80074787164949</v>
      </c>
      <c r="AW140" s="116">
        <f t="shared" si="498"/>
        <v>106.02067308448454</v>
      </c>
      <c r="AX140" s="116">
        <f t="shared" si="498"/>
        <v>94.240598297319593</v>
      </c>
      <c r="AY140" s="116">
        <f t="shared" si="498"/>
        <v>82.460523510154644</v>
      </c>
      <c r="AZ140" s="116">
        <f t="shared" si="498"/>
        <v>70.680448722989695</v>
      </c>
      <c r="BA140" s="116">
        <f t="shared" si="498"/>
        <v>58.900373935824746</v>
      </c>
      <c r="BB140" s="116">
        <f t="shared" si="498"/>
        <v>47.120299148659797</v>
      </c>
      <c r="BC140" s="116">
        <f t="shared" si="498"/>
        <v>35.340224361494847</v>
      </c>
      <c r="BD140" s="116">
        <f t="shared" si="498"/>
        <v>23.560149574329898</v>
      </c>
      <c r="BE140" s="116">
        <f t="shared" si="498"/>
        <v>11.780074787164949</v>
      </c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</row>
    <row r="141" spans="1:114" s="83" customFormat="1" ht="1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5"/>
      <c r="AQ141" s="116">
        <f>+AQ140-AQ142</f>
        <v>164.92104702030929</v>
      </c>
      <c r="AR141" s="116">
        <f t="shared" ref="AR141:BE141" si="499">+AR140-AR142</f>
        <v>153.14097223314434</v>
      </c>
      <c r="AS141" s="116">
        <f t="shared" si="499"/>
        <v>141.36089744597939</v>
      </c>
      <c r="AT141" s="116">
        <f t="shared" si="499"/>
        <v>129.58082265881444</v>
      </c>
      <c r="AU141" s="116">
        <f t="shared" si="499"/>
        <v>117.80074787164949</v>
      </c>
      <c r="AV141" s="116">
        <f t="shared" si="499"/>
        <v>106.02067308448454</v>
      </c>
      <c r="AW141" s="116">
        <f t="shared" si="499"/>
        <v>94.240598297319593</v>
      </c>
      <c r="AX141" s="116">
        <f t="shared" si="499"/>
        <v>82.460523510154644</v>
      </c>
      <c r="AY141" s="116">
        <f t="shared" si="499"/>
        <v>70.680448722989695</v>
      </c>
      <c r="AZ141" s="116">
        <f t="shared" si="499"/>
        <v>58.900373935824746</v>
      </c>
      <c r="BA141" s="116">
        <f t="shared" si="499"/>
        <v>47.120299148659797</v>
      </c>
      <c r="BB141" s="116">
        <f t="shared" si="499"/>
        <v>35.340224361494847</v>
      </c>
      <c r="BC141" s="116">
        <f t="shared" si="499"/>
        <v>23.560149574329898</v>
      </c>
      <c r="BD141" s="116">
        <f t="shared" si="499"/>
        <v>11.780074787164949</v>
      </c>
      <c r="BE141" s="116">
        <f t="shared" si="499"/>
        <v>0</v>
      </c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</row>
    <row r="142" spans="1:114" s="83" customFormat="1" ht="1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6">
        <f>IF(AQ140&gt;0.1,AQ140/$B$8,0)</f>
        <v>11.780074787164949</v>
      </c>
      <c r="AR142" s="116">
        <f>IF(AR140&gt;0.1,AQ142,0)</f>
        <v>11.780074787164949</v>
      </c>
      <c r="AS142" s="116">
        <f t="shared" ref="AS142:BE142" si="500">IF(AS140&gt;0.1,AR142,0)</f>
        <v>11.780074787164949</v>
      </c>
      <c r="AT142" s="116">
        <f t="shared" si="500"/>
        <v>11.780074787164949</v>
      </c>
      <c r="AU142" s="116">
        <f t="shared" si="500"/>
        <v>11.780074787164949</v>
      </c>
      <c r="AV142" s="116">
        <f t="shared" si="500"/>
        <v>11.780074787164949</v>
      </c>
      <c r="AW142" s="116">
        <f t="shared" si="500"/>
        <v>11.780074787164949</v>
      </c>
      <c r="AX142" s="116">
        <f t="shared" si="500"/>
        <v>11.780074787164949</v>
      </c>
      <c r="AY142" s="116">
        <f t="shared" si="500"/>
        <v>11.780074787164949</v>
      </c>
      <c r="AZ142" s="116">
        <f t="shared" si="500"/>
        <v>11.780074787164949</v>
      </c>
      <c r="BA142" s="116">
        <f t="shared" si="500"/>
        <v>11.780074787164949</v>
      </c>
      <c r="BB142" s="116">
        <f t="shared" si="500"/>
        <v>11.780074787164949</v>
      </c>
      <c r="BC142" s="116">
        <f t="shared" si="500"/>
        <v>11.780074787164949</v>
      </c>
      <c r="BD142" s="116">
        <f t="shared" si="500"/>
        <v>11.780074787164949</v>
      </c>
      <c r="BE142" s="116">
        <f t="shared" si="500"/>
        <v>11.780074787164949</v>
      </c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</row>
    <row r="143" spans="1:114" s="83" customFormat="1" ht="15">
      <c r="A143" s="83" t="s">
        <v>204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6">
        <f>'Low LF - portfolio costs'!AR$10*AQ$22</f>
        <v>180.23514424362369</v>
      </c>
      <c r="AS143" s="116">
        <f t="shared" ref="AS143:BF143" si="501">IF(AR144&gt;0,AR144,0)</f>
        <v>168.21946796071543</v>
      </c>
      <c r="AT143" s="116">
        <f t="shared" si="501"/>
        <v>156.20379167780717</v>
      </c>
      <c r="AU143" s="116">
        <f t="shared" si="501"/>
        <v>144.18811539489892</v>
      </c>
      <c r="AV143" s="116">
        <f t="shared" si="501"/>
        <v>132.17243911199066</v>
      </c>
      <c r="AW143" s="116">
        <f t="shared" si="501"/>
        <v>120.15676282908241</v>
      </c>
      <c r="AX143" s="116">
        <f t="shared" si="501"/>
        <v>108.14108654617417</v>
      </c>
      <c r="AY143" s="116">
        <f t="shared" si="501"/>
        <v>96.12541026326592</v>
      </c>
      <c r="AZ143" s="116">
        <f t="shared" si="501"/>
        <v>84.109733980357674</v>
      </c>
      <c r="BA143" s="116">
        <f t="shared" si="501"/>
        <v>72.094057697449429</v>
      </c>
      <c r="BB143" s="116">
        <f t="shared" si="501"/>
        <v>60.078381414541184</v>
      </c>
      <c r="BC143" s="116">
        <f t="shared" si="501"/>
        <v>48.062705131632939</v>
      </c>
      <c r="BD143" s="116">
        <f t="shared" si="501"/>
        <v>36.047028848724693</v>
      </c>
      <c r="BE143" s="116">
        <f t="shared" si="501"/>
        <v>24.031352565816448</v>
      </c>
      <c r="BF143" s="116">
        <f t="shared" si="501"/>
        <v>12.015676282908201</v>
      </c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</row>
    <row r="144" spans="1:114" s="83" customFormat="1" ht="1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5"/>
      <c r="AR144" s="116">
        <f>+AR143-AR145</f>
        <v>168.21946796071543</v>
      </c>
      <c r="AS144" s="116">
        <f t="shared" ref="AS144:BF144" si="502">+AS143-AS145</f>
        <v>156.20379167780717</v>
      </c>
      <c r="AT144" s="116">
        <f t="shared" si="502"/>
        <v>144.18811539489892</v>
      </c>
      <c r="AU144" s="116">
        <f t="shared" si="502"/>
        <v>132.17243911199066</v>
      </c>
      <c r="AV144" s="116">
        <f t="shared" si="502"/>
        <v>120.15676282908241</v>
      </c>
      <c r="AW144" s="116">
        <f t="shared" si="502"/>
        <v>108.14108654617417</v>
      </c>
      <c r="AX144" s="116">
        <f t="shared" si="502"/>
        <v>96.12541026326592</v>
      </c>
      <c r="AY144" s="116">
        <f t="shared" si="502"/>
        <v>84.109733980357674</v>
      </c>
      <c r="AZ144" s="116">
        <f t="shared" si="502"/>
        <v>72.094057697449429</v>
      </c>
      <c r="BA144" s="116">
        <f t="shared" si="502"/>
        <v>60.078381414541184</v>
      </c>
      <c r="BB144" s="116">
        <f t="shared" si="502"/>
        <v>48.062705131632939</v>
      </c>
      <c r="BC144" s="116">
        <f t="shared" si="502"/>
        <v>36.047028848724693</v>
      </c>
      <c r="BD144" s="116">
        <f t="shared" si="502"/>
        <v>24.031352565816448</v>
      </c>
      <c r="BE144" s="116">
        <f t="shared" si="502"/>
        <v>12.015676282908201</v>
      </c>
      <c r="BF144" s="116">
        <f t="shared" si="502"/>
        <v>-4.6185277824406512E-14</v>
      </c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</row>
    <row r="145" spans="1:114" s="83" customFormat="1" ht="1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6">
        <f>IF(AR143&gt;0.1,AR143/$B$8,0)</f>
        <v>12.015676282908247</v>
      </c>
      <c r="AS145" s="116">
        <f>IF(AS143&gt;0.1,AR145,0)</f>
        <v>12.015676282908247</v>
      </c>
      <c r="AT145" s="116">
        <f t="shared" ref="AT145:BF145" si="503">IF(AT143&gt;0.1,AS145,0)</f>
        <v>12.015676282908247</v>
      </c>
      <c r="AU145" s="116">
        <f t="shared" si="503"/>
        <v>12.015676282908247</v>
      </c>
      <c r="AV145" s="116">
        <f t="shared" si="503"/>
        <v>12.015676282908247</v>
      </c>
      <c r="AW145" s="116">
        <f t="shared" si="503"/>
        <v>12.015676282908247</v>
      </c>
      <c r="AX145" s="116">
        <f t="shared" si="503"/>
        <v>12.015676282908247</v>
      </c>
      <c r="AY145" s="116">
        <f t="shared" si="503"/>
        <v>12.015676282908247</v>
      </c>
      <c r="AZ145" s="116">
        <f t="shared" si="503"/>
        <v>12.015676282908247</v>
      </c>
      <c r="BA145" s="116">
        <f t="shared" si="503"/>
        <v>12.015676282908247</v>
      </c>
      <c r="BB145" s="116">
        <f t="shared" si="503"/>
        <v>12.015676282908247</v>
      </c>
      <c r="BC145" s="116">
        <f t="shared" si="503"/>
        <v>12.015676282908247</v>
      </c>
      <c r="BD145" s="116">
        <f t="shared" si="503"/>
        <v>12.015676282908247</v>
      </c>
      <c r="BE145" s="116">
        <f t="shared" si="503"/>
        <v>12.015676282908247</v>
      </c>
      <c r="BF145" s="116">
        <f t="shared" si="503"/>
        <v>12.015676282908247</v>
      </c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</row>
    <row r="146" spans="1:114" s="83" customFormat="1" ht="15">
      <c r="A146" s="83" t="s">
        <v>205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6">
        <f>'Low LF - portfolio costs'!AS$10*AR$22</f>
        <v>183.83984712849616</v>
      </c>
      <c r="AT146" s="116">
        <f t="shared" ref="AT146:BG146" si="504">IF(AS147&gt;0,AS147,0)</f>
        <v>171.58385731992976</v>
      </c>
      <c r="AU146" s="116">
        <f t="shared" si="504"/>
        <v>159.32786751136337</v>
      </c>
      <c r="AV146" s="116">
        <f t="shared" si="504"/>
        <v>147.07187770279697</v>
      </c>
      <c r="AW146" s="116">
        <f t="shared" si="504"/>
        <v>134.81588789423057</v>
      </c>
      <c r="AX146" s="116">
        <f t="shared" si="504"/>
        <v>122.55989808566416</v>
      </c>
      <c r="AY146" s="116">
        <f t="shared" si="504"/>
        <v>110.30390827709775</v>
      </c>
      <c r="AZ146" s="116">
        <f t="shared" si="504"/>
        <v>98.047918468531336</v>
      </c>
      <c r="BA146" s="116">
        <f t="shared" si="504"/>
        <v>85.791928659964924</v>
      </c>
      <c r="BB146" s="116">
        <f t="shared" si="504"/>
        <v>73.535938851398512</v>
      </c>
      <c r="BC146" s="116">
        <f t="shared" si="504"/>
        <v>61.279949042832101</v>
      </c>
      <c r="BD146" s="116">
        <f t="shared" si="504"/>
        <v>49.023959234265689</v>
      </c>
      <c r="BE146" s="116">
        <f t="shared" si="504"/>
        <v>36.767969425699278</v>
      </c>
      <c r="BF146" s="116">
        <f t="shared" si="504"/>
        <v>24.511979617132866</v>
      </c>
      <c r="BG146" s="116">
        <f t="shared" si="504"/>
        <v>12.255989808566456</v>
      </c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</row>
    <row r="147" spans="1:114" s="83" customFormat="1" ht="1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5"/>
      <c r="AS147" s="116">
        <f>+AS146-AS148</f>
        <v>171.58385731992976</v>
      </c>
      <c r="AT147" s="116">
        <f t="shared" ref="AT147:BG147" si="505">+AT146-AT148</f>
        <v>159.32786751136337</v>
      </c>
      <c r="AU147" s="116">
        <f t="shared" si="505"/>
        <v>147.07187770279697</v>
      </c>
      <c r="AV147" s="116">
        <f t="shared" si="505"/>
        <v>134.81588789423057</v>
      </c>
      <c r="AW147" s="116">
        <f t="shared" si="505"/>
        <v>122.55989808566416</v>
      </c>
      <c r="AX147" s="116">
        <f t="shared" si="505"/>
        <v>110.30390827709775</v>
      </c>
      <c r="AY147" s="116">
        <f t="shared" si="505"/>
        <v>98.047918468531336</v>
      </c>
      <c r="AZ147" s="116">
        <f t="shared" si="505"/>
        <v>85.791928659964924</v>
      </c>
      <c r="BA147" s="116">
        <f t="shared" si="505"/>
        <v>73.535938851398512</v>
      </c>
      <c r="BB147" s="116">
        <f t="shared" si="505"/>
        <v>61.279949042832101</v>
      </c>
      <c r="BC147" s="116">
        <f t="shared" si="505"/>
        <v>49.023959234265689</v>
      </c>
      <c r="BD147" s="116">
        <f t="shared" si="505"/>
        <v>36.767969425699278</v>
      </c>
      <c r="BE147" s="116">
        <f t="shared" si="505"/>
        <v>24.511979617132866</v>
      </c>
      <c r="BF147" s="116">
        <f t="shared" si="505"/>
        <v>12.255989808566456</v>
      </c>
      <c r="BG147" s="116">
        <f t="shared" si="505"/>
        <v>4.6185277824406512E-14</v>
      </c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</row>
    <row r="148" spans="1:114" s="83" customFormat="1" ht="1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6">
        <f>IF(AS146&gt;0.1,AS146/$B$8,0)</f>
        <v>12.25598980856641</v>
      </c>
      <c r="AT148" s="116">
        <f>IF(AT146&gt;0.1,AS148,0)</f>
        <v>12.25598980856641</v>
      </c>
      <c r="AU148" s="116">
        <f t="shared" ref="AU148:BG148" si="506">IF(AU146&gt;0.1,AT148,0)</f>
        <v>12.25598980856641</v>
      </c>
      <c r="AV148" s="116">
        <f t="shared" si="506"/>
        <v>12.25598980856641</v>
      </c>
      <c r="AW148" s="116">
        <f t="shared" si="506"/>
        <v>12.25598980856641</v>
      </c>
      <c r="AX148" s="116">
        <f t="shared" si="506"/>
        <v>12.25598980856641</v>
      </c>
      <c r="AY148" s="116">
        <f t="shared" si="506"/>
        <v>12.25598980856641</v>
      </c>
      <c r="AZ148" s="116">
        <f t="shared" si="506"/>
        <v>12.25598980856641</v>
      </c>
      <c r="BA148" s="116">
        <f t="shared" si="506"/>
        <v>12.25598980856641</v>
      </c>
      <c r="BB148" s="116">
        <f t="shared" si="506"/>
        <v>12.25598980856641</v>
      </c>
      <c r="BC148" s="116">
        <f t="shared" si="506"/>
        <v>12.25598980856641</v>
      </c>
      <c r="BD148" s="116">
        <f t="shared" si="506"/>
        <v>12.25598980856641</v>
      </c>
      <c r="BE148" s="116">
        <f t="shared" si="506"/>
        <v>12.25598980856641</v>
      </c>
      <c r="BF148" s="116">
        <f t="shared" si="506"/>
        <v>12.25598980856641</v>
      </c>
      <c r="BG148" s="116">
        <f t="shared" si="506"/>
        <v>12.25598980856641</v>
      </c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</row>
    <row r="149" spans="1:114" s="83" customFormat="1" ht="15">
      <c r="A149" s="83" t="s">
        <v>206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6">
        <f>'Low LF - portfolio costs'!AT$10*AS$22</f>
        <v>187.51664407106608</v>
      </c>
      <c r="AU149" s="116">
        <f t="shared" ref="AU149:BH149" si="507">IF(AT150&gt;0,AT150,0)</f>
        <v>175.01553446632835</v>
      </c>
      <c r="AV149" s="116">
        <f t="shared" si="507"/>
        <v>162.51442486159061</v>
      </c>
      <c r="AW149" s="116">
        <f t="shared" si="507"/>
        <v>150.01331525685288</v>
      </c>
      <c r="AX149" s="116">
        <f t="shared" si="507"/>
        <v>137.51220565211514</v>
      </c>
      <c r="AY149" s="116">
        <f t="shared" si="507"/>
        <v>125.01109604737741</v>
      </c>
      <c r="AZ149" s="116">
        <f t="shared" si="507"/>
        <v>112.50998644263967</v>
      </c>
      <c r="BA149" s="116">
        <f t="shared" si="507"/>
        <v>100.00887683790194</v>
      </c>
      <c r="BB149" s="116">
        <f t="shared" si="507"/>
        <v>87.507767233164202</v>
      </c>
      <c r="BC149" s="116">
        <f t="shared" si="507"/>
        <v>75.006657628426467</v>
      </c>
      <c r="BD149" s="116">
        <f t="shared" si="507"/>
        <v>62.505548023688732</v>
      </c>
      <c r="BE149" s="116">
        <f t="shared" si="507"/>
        <v>50.004438418950997</v>
      </c>
      <c r="BF149" s="116">
        <f t="shared" si="507"/>
        <v>37.503328814213262</v>
      </c>
      <c r="BG149" s="116">
        <f t="shared" si="507"/>
        <v>25.002219209475523</v>
      </c>
      <c r="BH149" s="116">
        <f t="shared" si="507"/>
        <v>12.501109604737785</v>
      </c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</row>
    <row r="150" spans="1:114" s="83" customFormat="1" ht="1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5"/>
      <c r="AT150" s="116">
        <f>+AT149-AT151</f>
        <v>175.01553446632835</v>
      </c>
      <c r="AU150" s="116">
        <f t="shared" ref="AU150:BH150" si="508">+AU149-AU151</f>
        <v>162.51442486159061</v>
      </c>
      <c r="AV150" s="116">
        <f t="shared" si="508"/>
        <v>150.01331525685288</v>
      </c>
      <c r="AW150" s="116">
        <f t="shared" si="508"/>
        <v>137.51220565211514</v>
      </c>
      <c r="AX150" s="116">
        <f t="shared" si="508"/>
        <v>125.01109604737741</v>
      </c>
      <c r="AY150" s="116">
        <f t="shared" si="508"/>
        <v>112.50998644263967</v>
      </c>
      <c r="AZ150" s="116">
        <f t="shared" si="508"/>
        <v>100.00887683790194</v>
      </c>
      <c r="BA150" s="116">
        <f t="shared" si="508"/>
        <v>87.507767233164202</v>
      </c>
      <c r="BB150" s="116">
        <f t="shared" si="508"/>
        <v>75.006657628426467</v>
      </c>
      <c r="BC150" s="116">
        <f t="shared" si="508"/>
        <v>62.505548023688732</v>
      </c>
      <c r="BD150" s="116">
        <f t="shared" si="508"/>
        <v>50.004438418950997</v>
      </c>
      <c r="BE150" s="116">
        <f t="shared" si="508"/>
        <v>37.503328814213262</v>
      </c>
      <c r="BF150" s="116">
        <f t="shared" si="508"/>
        <v>25.002219209475523</v>
      </c>
      <c r="BG150" s="116">
        <f t="shared" si="508"/>
        <v>12.501109604737785</v>
      </c>
      <c r="BH150" s="116">
        <f t="shared" si="508"/>
        <v>4.6185277824406512E-14</v>
      </c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</row>
    <row r="151" spans="1:114" s="83" customFormat="1" ht="1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6">
        <f>IF(AT149&gt;0.1,AT149/$B$8,0)</f>
        <v>12.501109604737739</v>
      </c>
      <c r="AU151" s="116">
        <f>IF(AU149&gt;0.1,AT151,0)</f>
        <v>12.501109604737739</v>
      </c>
      <c r="AV151" s="116">
        <f t="shared" ref="AV151:BH151" si="509">IF(AV149&gt;0.1,AU151,0)</f>
        <v>12.501109604737739</v>
      </c>
      <c r="AW151" s="116">
        <f t="shared" si="509"/>
        <v>12.501109604737739</v>
      </c>
      <c r="AX151" s="116">
        <f t="shared" si="509"/>
        <v>12.501109604737739</v>
      </c>
      <c r="AY151" s="116">
        <f t="shared" si="509"/>
        <v>12.501109604737739</v>
      </c>
      <c r="AZ151" s="116">
        <f t="shared" si="509"/>
        <v>12.501109604737739</v>
      </c>
      <c r="BA151" s="116">
        <f t="shared" si="509"/>
        <v>12.501109604737739</v>
      </c>
      <c r="BB151" s="116">
        <f t="shared" si="509"/>
        <v>12.501109604737739</v>
      </c>
      <c r="BC151" s="116">
        <f t="shared" si="509"/>
        <v>12.501109604737739</v>
      </c>
      <c r="BD151" s="116">
        <f t="shared" si="509"/>
        <v>12.501109604737739</v>
      </c>
      <c r="BE151" s="116">
        <f t="shared" si="509"/>
        <v>12.501109604737739</v>
      </c>
      <c r="BF151" s="116">
        <f t="shared" si="509"/>
        <v>12.501109604737739</v>
      </c>
      <c r="BG151" s="116">
        <f t="shared" si="509"/>
        <v>12.501109604737739</v>
      </c>
      <c r="BH151" s="116">
        <f t="shared" si="509"/>
        <v>12.501109604737739</v>
      </c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</row>
    <row r="152" spans="1:114" s="83" customFormat="1" ht="15">
      <c r="A152" s="83" t="s">
        <v>207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6">
        <f>'Low LF - portfolio costs'!AU$10*AT$22</f>
        <v>191.26697695248743</v>
      </c>
      <c r="AV152" s="116">
        <f t="shared" ref="AV152:BI152" si="510">IF(AU153&gt;0,AU153,0)</f>
        <v>178.51584515565494</v>
      </c>
      <c r="AW152" s="116">
        <f t="shared" si="510"/>
        <v>165.76471335882246</v>
      </c>
      <c r="AX152" s="116">
        <f t="shared" si="510"/>
        <v>153.01358156198998</v>
      </c>
      <c r="AY152" s="116">
        <f t="shared" si="510"/>
        <v>140.2624497651575</v>
      </c>
      <c r="AZ152" s="116">
        <f t="shared" si="510"/>
        <v>127.511317968325</v>
      </c>
      <c r="BA152" s="116">
        <f t="shared" si="510"/>
        <v>114.76018617149251</v>
      </c>
      <c r="BB152" s="116">
        <f t="shared" si="510"/>
        <v>102.00905437466001</v>
      </c>
      <c r="BC152" s="116">
        <f t="shared" si="510"/>
        <v>89.257922577827514</v>
      </c>
      <c r="BD152" s="116">
        <f t="shared" si="510"/>
        <v>76.506790780995019</v>
      </c>
      <c r="BE152" s="116">
        <f t="shared" si="510"/>
        <v>63.755658984162523</v>
      </c>
      <c r="BF152" s="116">
        <f t="shared" si="510"/>
        <v>51.004527187330027</v>
      </c>
      <c r="BG152" s="116">
        <f t="shared" si="510"/>
        <v>38.253395390497531</v>
      </c>
      <c r="BH152" s="116">
        <f t="shared" si="510"/>
        <v>25.502263593665035</v>
      </c>
      <c r="BI152" s="116">
        <f t="shared" si="510"/>
        <v>12.75113179683254</v>
      </c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</row>
    <row r="153" spans="1:114" s="83" customFormat="1" ht="1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5"/>
      <c r="AU153" s="116">
        <f>+AU152-AU154</f>
        <v>178.51584515565494</v>
      </c>
      <c r="AV153" s="116">
        <f t="shared" ref="AV153:BI153" si="511">+AV152-AV154</f>
        <v>165.76471335882246</v>
      </c>
      <c r="AW153" s="116">
        <f t="shared" si="511"/>
        <v>153.01358156198998</v>
      </c>
      <c r="AX153" s="116">
        <f t="shared" si="511"/>
        <v>140.2624497651575</v>
      </c>
      <c r="AY153" s="116">
        <f t="shared" si="511"/>
        <v>127.511317968325</v>
      </c>
      <c r="AZ153" s="116">
        <f t="shared" si="511"/>
        <v>114.76018617149251</v>
      </c>
      <c r="BA153" s="116">
        <f t="shared" si="511"/>
        <v>102.00905437466001</v>
      </c>
      <c r="BB153" s="116">
        <f t="shared" si="511"/>
        <v>89.257922577827514</v>
      </c>
      <c r="BC153" s="116">
        <f t="shared" si="511"/>
        <v>76.506790780995019</v>
      </c>
      <c r="BD153" s="116">
        <f t="shared" si="511"/>
        <v>63.755658984162523</v>
      </c>
      <c r="BE153" s="116">
        <f t="shared" si="511"/>
        <v>51.004527187330027</v>
      </c>
      <c r="BF153" s="116">
        <f t="shared" si="511"/>
        <v>38.253395390497531</v>
      </c>
      <c r="BG153" s="116">
        <f t="shared" si="511"/>
        <v>25.502263593665035</v>
      </c>
      <c r="BH153" s="116">
        <f t="shared" si="511"/>
        <v>12.75113179683254</v>
      </c>
      <c r="BI153" s="116">
        <f t="shared" si="511"/>
        <v>4.6185277824406512E-14</v>
      </c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</row>
    <row r="154" spans="1:114" s="83" customFormat="1" ht="1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6">
        <f>IF(AU152&gt;0.1,AU152/$B$8,0)</f>
        <v>12.751131796832494</v>
      </c>
      <c r="AV154" s="116">
        <f>IF(AV152&gt;0.1,AU154,0)</f>
        <v>12.751131796832494</v>
      </c>
      <c r="AW154" s="116">
        <f t="shared" ref="AW154:BI154" si="512">IF(AW152&gt;0.1,AV154,0)</f>
        <v>12.751131796832494</v>
      </c>
      <c r="AX154" s="116">
        <f t="shared" si="512"/>
        <v>12.751131796832494</v>
      </c>
      <c r="AY154" s="116">
        <f t="shared" si="512"/>
        <v>12.751131796832494</v>
      </c>
      <c r="AZ154" s="116">
        <f t="shared" si="512"/>
        <v>12.751131796832494</v>
      </c>
      <c r="BA154" s="116">
        <f t="shared" si="512"/>
        <v>12.751131796832494</v>
      </c>
      <c r="BB154" s="116">
        <f t="shared" si="512"/>
        <v>12.751131796832494</v>
      </c>
      <c r="BC154" s="116">
        <f t="shared" si="512"/>
        <v>12.751131796832494</v>
      </c>
      <c r="BD154" s="116">
        <f t="shared" si="512"/>
        <v>12.751131796832494</v>
      </c>
      <c r="BE154" s="116">
        <f t="shared" si="512"/>
        <v>12.751131796832494</v>
      </c>
      <c r="BF154" s="116">
        <f t="shared" si="512"/>
        <v>12.751131796832494</v>
      </c>
      <c r="BG154" s="116">
        <f t="shared" si="512"/>
        <v>12.751131796832494</v>
      </c>
      <c r="BH154" s="116">
        <f t="shared" si="512"/>
        <v>12.751131796832494</v>
      </c>
      <c r="BI154" s="116">
        <f t="shared" si="512"/>
        <v>12.751131796832494</v>
      </c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</row>
    <row r="155" spans="1:114" s="83" customFormat="1" ht="15">
      <c r="A155" s="83" t="s">
        <v>208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6">
        <f>'Low LF - portfolio costs'!AV$10*AU$22</f>
        <v>195.09231649153719</v>
      </c>
      <c r="AW155" s="116">
        <f t="shared" ref="AW155:BJ155" si="513">IF(AV156&gt;0,AV156,0)</f>
        <v>182.08616205876805</v>
      </c>
      <c r="AX155" s="116">
        <f t="shared" si="513"/>
        <v>169.08000762599892</v>
      </c>
      <c r="AY155" s="116">
        <f t="shared" si="513"/>
        <v>156.07385319322978</v>
      </c>
      <c r="AZ155" s="116">
        <f t="shared" si="513"/>
        <v>143.06769876046064</v>
      </c>
      <c r="BA155" s="116">
        <f t="shared" si="513"/>
        <v>130.06154432769151</v>
      </c>
      <c r="BB155" s="116">
        <f t="shared" si="513"/>
        <v>117.05538989492236</v>
      </c>
      <c r="BC155" s="116">
        <f t="shared" si="513"/>
        <v>104.04923546215321</v>
      </c>
      <c r="BD155" s="116">
        <f t="shared" si="513"/>
        <v>91.043081029384055</v>
      </c>
      <c r="BE155" s="116">
        <f t="shared" si="513"/>
        <v>78.036926596614904</v>
      </c>
      <c r="BF155" s="116">
        <f t="shared" si="513"/>
        <v>65.030772163845754</v>
      </c>
      <c r="BG155" s="116">
        <f t="shared" si="513"/>
        <v>52.02461773107661</v>
      </c>
      <c r="BH155" s="116">
        <f t="shared" si="513"/>
        <v>39.018463298307466</v>
      </c>
      <c r="BI155" s="116">
        <f t="shared" si="513"/>
        <v>26.012308865538323</v>
      </c>
      <c r="BJ155" s="116">
        <f t="shared" si="513"/>
        <v>13.006154432769177</v>
      </c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</row>
    <row r="156" spans="1:114" s="83" customFormat="1" ht="1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5"/>
      <c r="AV156" s="116">
        <f>+AV155-AV157</f>
        <v>182.08616205876805</v>
      </c>
      <c r="AW156" s="116">
        <f t="shared" ref="AW156:BJ156" si="514">+AW155-AW157</f>
        <v>169.08000762599892</v>
      </c>
      <c r="AX156" s="116">
        <f t="shared" si="514"/>
        <v>156.07385319322978</v>
      </c>
      <c r="AY156" s="116">
        <f t="shared" si="514"/>
        <v>143.06769876046064</v>
      </c>
      <c r="AZ156" s="116">
        <f t="shared" si="514"/>
        <v>130.06154432769151</v>
      </c>
      <c r="BA156" s="116">
        <f t="shared" si="514"/>
        <v>117.05538989492236</v>
      </c>
      <c r="BB156" s="116">
        <f t="shared" si="514"/>
        <v>104.04923546215321</v>
      </c>
      <c r="BC156" s="116">
        <f t="shared" si="514"/>
        <v>91.043081029384055</v>
      </c>
      <c r="BD156" s="116">
        <f t="shared" si="514"/>
        <v>78.036926596614904</v>
      </c>
      <c r="BE156" s="116">
        <f t="shared" si="514"/>
        <v>65.030772163845754</v>
      </c>
      <c r="BF156" s="116">
        <f t="shared" si="514"/>
        <v>52.02461773107661</v>
      </c>
      <c r="BG156" s="116">
        <f t="shared" si="514"/>
        <v>39.018463298307466</v>
      </c>
      <c r="BH156" s="116">
        <f t="shared" si="514"/>
        <v>26.012308865538323</v>
      </c>
      <c r="BI156" s="116">
        <f t="shared" si="514"/>
        <v>13.006154432769177</v>
      </c>
      <c r="BJ156" s="116">
        <f t="shared" si="514"/>
        <v>3.1974423109204508E-14</v>
      </c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</row>
    <row r="157" spans="1:114" s="83" customFormat="1" ht="1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6">
        <f>IF(AV155&gt;0.1,AV155/$B$8,0)</f>
        <v>13.006154432769145</v>
      </c>
      <c r="AW157" s="116">
        <f>IF(AW155&gt;0.1,AV157,0)</f>
        <v>13.006154432769145</v>
      </c>
      <c r="AX157" s="116">
        <f t="shared" ref="AX157:BJ157" si="515">IF(AX155&gt;0.1,AW157,0)</f>
        <v>13.006154432769145</v>
      </c>
      <c r="AY157" s="116">
        <f t="shared" si="515"/>
        <v>13.006154432769145</v>
      </c>
      <c r="AZ157" s="116">
        <f t="shared" si="515"/>
        <v>13.006154432769145</v>
      </c>
      <c r="BA157" s="116">
        <f t="shared" si="515"/>
        <v>13.006154432769145</v>
      </c>
      <c r="BB157" s="116">
        <f t="shared" si="515"/>
        <v>13.006154432769145</v>
      </c>
      <c r="BC157" s="116">
        <f t="shared" si="515"/>
        <v>13.006154432769145</v>
      </c>
      <c r="BD157" s="116">
        <f t="shared" si="515"/>
        <v>13.006154432769145</v>
      </c>
      <c r="BE157" s="116">
        <f t="shared" si="515"/>
        <v>13.006154432769145</v>
      </c>
      <c r="BF157" s="116">
        <f t="shared" si="515"/>
        <v>13.006154432769145</v>
      </c>
      <c r="BG157" s="116">
        <f t="shared" si="515"/>
        <v>13.006154432769145</v>
      </c>
      <c r="BH157" s="116">
        <f t="shared" si="515"/>
        <v>13.006154432769145</v>
      </c>
      <c r="BI157" s="116">
        <f t="shared" si="515"/>
        <v>13.006154432769145</v>
      </c>
      <c r="BJ157" s="116">
        <f t="shared" si="515"/>
        <v>13.006154432769145</v>
      </c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</row>
    <row r="158" spans="1:114" s="83" customFormat="1" ht="15">
      <c r="A158" s="83" t="s">
        <v>209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6">
        <f>'Low LF - portfolio costs'!AW$10*AV$22</f>
        <v>198.99416282136787</v>
      </c>
      <c r="AX158" s="116">
        <f t="shared" ref="AX158:BK158" si="516">IF(AW159&gt;0,AW159,0)</f>
        <v>185.72788529994335</v>
      </c>
      <c r="AY158" s="116">
        <f t="shared" si="516"/>
        <v>172.46160777851884</v>
      </c>
      <c r="AZ158" s="116">
        <f t="shared" si="516"/>
        <v>159.19533025709433</v>
      </c>
      <c r="BA158" s="116">
        <f t="shared" si="516"/>
        <v>145.92905273566981</v>
      </c>
      <c r="BB158" s="116">
        <f t="shared" si="516"/>
        <v>132.6627752142453</v>
      </c>
      <c r="BC158" s="116">
        <f t="shared" si="516"/>
        <v>119.39649769282077</v>
      </c>
      <c r="BD158" s="116">
        <f t="shared" si="516"/>
        <v>106.13022017139625</v>
      </c>
      <c r="BE158" s="116">
        <f t="shared" si="516"/>
        <v>92.863942649971719</v>
      </c>
      <c r="BF158" s="116">
        <f t="shared" si="516"/>
        <v>79.597665128547192</v>
      </c>
      <c r="BG158" s="116">
        <f t="shared" si="516"/>
        <v>66.331387607122664</v>
      </c>
      <c r="BH158" s="116">
        <f t="shared" si="516"/>
        <v>53.065110085698137</v>
      </c>
      <c r="BI158" s="116">
        <f t="shared" si="516"/>
        <v>39.79883256427361</v>
      </c>
      <c r="BJ158" s="116">
        <f t="shared" si="516"/>
        <v>26.532555042849086</v>
      </c>
      <c r="BK158" s="116">
        <f t="shared" si="516"/>
        <v>13.266277521424563</v>
      </c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</row>
    <row r="159" spans="1:114" s="83" customFormat="1" ht="1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5"/>
      <c r="AW159" s="116">
        <f>+AW158-AW160</f>
        <v>185.72788529994335</v>
      </c>
      <c r="AX159" s="116">
        <f t="shared" ref="AX159:BK159" si="517">+AX158-AX160</f>
        <v>172.46160777851884</v>
      </c>
      <c r="AY159" s="116">
        <f t="shared" si="517"/>
        <v>159.19533025709433</v>
      </c>
      <c r="AZ159" s="116">
        <f t="shared" si="517"/>
        <v>145.92905273566981</v>
      </c>
      <c r="BA159" s="116">
        <f t="shared" si="517"/>
        <v>132.6627752142453</v>
      </c>
      <c r="BB159" s="116">
        <f t="shared" si="517"/>
        <v>119.39649769282077</v>
      </c>
      <c r="BC159" s="116">
        <f t="shared" si="517"/>
        <v>106.13022017139625</v>
      </c>
      <c r="BD159" s="116">
        <f t="shared" si="517"/>
        <v>92.863942649971719</v>
      </c>
      <c r="BE159" s="116">
        <f t="shared" si="517"/>
        <v>79.597665128547192</v>
      </c>
      <c r="BF159" s="116">
        <f t="shared" si="517"/>
        <v>66.331387607122664</v>
      </c>
      <c r="BG159" s="116">
        <f t="shared" si="517"/>
        <v>53.065110085698137</v>
      </c>
      <c r="BH159" s="116">
        <f t="shared" si="517"/>
        <v>39.79883256427361</v>
      </c>
      <c r="BI159" s="116">
        <f t="shared" si="517"/>
        <v>26.532555042849086</v>
      </c>
      <c r="BJ159" s="116">
        <f t="shared" si="517"/>
        <v>13.266277521424563</v>
      </c>
      <c r="BK159" s="116">
        <f t="shared" si="517"/>
        <v>3.907985046680551E-14</v>
      </c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</row>
    <row r="160" spans="1:114" s="83" customFormat="1" ht="1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6">
        <f>IF(AW158&gt;0.1,AW158/$B$8,0)</f>
        <v>13.266277521424524</v>
      </c>
      <c r="AX160" s="116">
        <f>IF(AX158&gt;0.1,AW160,0)</f>
        <v>13.266277521424524</v>
      </c>
      <c r="AY160" s="116">
        <f t="shared" ref="AY160:BK160" si="518">IF(AY158&gt;0.1,AX160,0)</f>
        <v>13.266277521424524</v>
      </c>
      <c r="AZ160" s="116">
        <f t="shared" si="518"/>
        <v>13.266277521424524</v>
      </c>
      <c r="BA160" s="116">
        <f t="shared" si="518"/>
        <v>13.266277521424524</v>
      </c>
      <c r="BB160" s="116">
        <f t="shared" si="518"/>
        <v>13.266277521424524</v>
      </c>
      <c r="BC160" s="116">
        <f t="shared" si="518"/>
        <v>13.266277521424524</v>
      </c>
      <c r="BD160" s="116">
        <f t="shared" si="518"/>
        <v>13.266277521424524</v>
      </c>
      <c r="BE160" s="116">
        <f t="shared" si="518"/>
        <v>13.266277521424524</v>
      </c>
      <c r="BF160" s="116">
        <f t="shared" si="518"/>
        <v>13.266277521424524</v>
      </c>
      <c r="BG160" s="116">
        <f t="shared" si="518"/>
        <v>13.266277521424524</v>
      </c>
      <c r="BH160" s="116">
        <f t="shared" si="518"/>
        <v>13.266277521424524</v>
      </c>
      <c r="BI160" s="116">
        <f t="shared" si="518"/>
        <v>13.266277521424524</v>
      </c>
      <c r="BJ160" s="116">
        <f t="shared" si="518"/>
        <v>13.266277521424524</v>
      </c>
      <c r="BK160" s="116">
        <f t="shared" si="518"/>
        <v>13.266277521424524</v>
      </c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</row>
    <row r="161" spans="1:114" s="83" customFormat="1" ht="15">
      <c r="A161" s="83" t="s">
        <v>210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6">
        <f>'Low LF - portfolio costs'!AX$10*AW$22</f>
        <v>202.97404607779526</v>
      </c>
      <c r="AY161" s="116">
        <f t="shared" ref="AY161:BL161" si="519">IF(AX162&gt;0,AX162,0)</f>
        <v>189.44244300594224</v>
      </c>
      <c r="AZ161" s="116">
        <f t="shared" si="519"/>
        <v>175.91083993408921</v>
      </c>
      <c r="BA161" s="116">
        <f t="shared" si="519"/>
        <v>162.37923686223618</v>
      </c>
      <c r="BB161" s="116">
        <f t="shared" si="519"/>
        <v>148.84763379038316</v>
      </c>
      <c r="BC161" s="116">
        <f t="shared" si="519"/>
        <v>135.31603071853013</v>
      </c>
      <c r="BD161" s="116">
        <f t="shared" si="519"/>
        <v>121.78442764667712</v>
      </c>
      <c r="BE161" s="116">
        <f t="shared" si="519"/>
        <v>108.2528245748241</v>
      </c>
      <c r="BF161" s="116">
        <f t="shared" si="519"/>
        <v>94.72122150297109</v>
      </c>
      <c r="BG161" s="116">
        <f t="shared" si="519"/>
        <v>81.189618431118078</v>
      </c>
      <c r="BH161" s="116">
        <f t="shared" si="519"/>
        <v>67.658015359265065</v>
      </c>
      <c r="BI161" s="116">
        <f t="shared" si="519"/>
        <v>54.126412287412045</v>
      </c>
      <c r="BJ161" s="116">
        <f t="shared" si="519"/>
        <v>40.594809215559025</v>
      </c>
      <c r="BK161" s="116">
        <f t="shared" si="519"/>
        <v>27.063206143706005</v>
      </c>
      <c r="BL161" s="116">
        <f t="shared" si="519"/>
        <v>13.531603071852986</v>
      </c>
      <c r="BM161" s="117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</row>
    <row r="162" spans="1:114" s="83" customFormat="1" ht="1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5"/>
      <c r="AX162" s="116">
        <f>+AX161-AX163</f>
        <v>189.44244300594224</v>
      </c>
      <c r="AY162" s="116">
        <f t="shared" ref="AY162:BL162" si="520">+AY161-AY163</f>
        <v>175.91083993408921</v>
      </c>
      <c r="AZ162" s="116">
        <f t="shared" si="520"/>
        <v>162.37923686223618</v>
      </c>
      <c r="BA162" s="116">
        <f t="shared" si="520"/>
        <v>148.84763379038316</v>
      </c>
      <c r="BB162" s="116">
        <f t="shared" si="520"/>
        <v>135.31603071853013</v>
      </c>
      <c r="BC162" s="116">
        <f t="shared" si="520"/>
        <v>121.78442764667712</v>
      </c>
      <c r="BD162" s="116">
        <f t="shared" si="520"/>
        <v>108.2528245748241</v>
      </c>
      <c r="BE162" s="116">
        <f t="shared" si="520"/>
        <v>94.72122150297109</v>
      </c>
      <c r="BF162" s="116">
        <f t="shared" si="520"/>
        <v>81.189618431118078</v>
      </c>
      <c r="BG162" s="116">
        <f t="shared" si="520"/>
        <v>67.658015359265065</v>
      </c>
      <c r="BH162" s="116">
        <f t="shared" si="520"/>
        <v>54.126412287412045</v>
      </c>
      <c r="BI162" s="116">
        <f t="shared" si="520"/>
        <v>40.594809215559025</v>
      </c>
      <c r="BJ162" s="116">
        <f t="shared" si="520"/>
        <v>27.063206143706005</v>
      </c>
      <c r="BK162" s="116">
        <f t="shared" si="520"/>
        <v>13.531603071852986</v>
      </c>
      <c r="BL162" s="116">
        <f t="shared" si="520"/>
        <v>-3.1974423109204508E-14</v>
      </c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</row>
    <row r="163" spans="1:114" s="83" customFormat="1" ht="1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6">
        <f>IF(AX161&gt;0.1,AX161/$B$8,0)</f>
        <v>13.531603071853018</v>
      </c>
      <c r="AY163" s="116">
        <f>IF(AY161&gt;0.1,AX163,0)</f>
        <v>13.531603071853018</v>
      </c>
      <c r="AZ163" s="116">
        <f t="shared" ref="AZ163:BL163" si="521">IF(AZ161&gt;0.1,AY163,0)</f>
        <v>13.531603071853018</v>
      </c>
      <c r="BA163" s="116">
        <f t="shared" si="521"/>
        <v>13.531603071853018</v>
      </c>
      <c r="BB163" s="116">
        <f t="shared" si="521"/>
        <v>13.531603071853018</v>
      </c>
      <c r="BC163" s="116">
        <f t="shared" si="521"/>
        <v>13.531603071853018</v>
      </c>
      <c r="BD163" s="116">
        <f t="shared" si="521"/>
        <v>13.531603071853018</v>
      </c>
      <c r="BE163" s="116">
        <f t="shared" si="521"/>
        <v>13.531603071853018</v>
      </c>
      <c r="BF163" s="116">
        <f t="shared" si="521"/>
        <v>13.531603071853018</v>
      </c>
      <c r="BG163" s="116">
        <f t="shared" si="521"/>
        <v>13.531603071853018</v>
      </c>
      <c r="BH163" s="116">
        <f t="shared" si="521"/>
        <v>13.531603071853018</v>
      </c>
      <c r="BI163" s="116">
        <f t="shared" si="521"/>
        <v>13.531603071853018</v>
      </c>
      <c r="BJ163" s="116">
        <f t="shared" si="521"/>
        <v>13.531603071853018</v>
      </c>
      <c r="BK163" s="116">
        <f t="shared" si="521"/>
        <v>13.531603071853018</v>
      </c>
      <c r="BL163" s="116">
        <f t="shared" si="521"/>
        <v>13.531603071853018</v>
      </c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</row>
    <row r="164" spans="1:114" s="83" customFormat="1" ht="15">
      <c r="A164" s="83" t="s">
        <v>211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6">
        <f>'Low LF - portfolio costs'!AY$10*AX$22</f>
        <v>207.03352699935118</v>
      </c>
      <c r="AZ164" s="116">
        <f t="shared" ref="AZ164:BM164" si="522">IF(AY165&gt;0,AY165,0)</f>
        <v>193.2312918660611</v>
      </c>
      <c r="BA164" s="116">
        <f t="shared" si="522"/>
        <v>179.42905673277102</v>
      </c>
      <c r="BB164" s="116">
        <f t="shared" si="522"/>
        <v>165.62682159948093</v>
      </c>
      <c r="BC164" s="116">
        <f t="shared" si="522"/>
        <v>151.82458646619085</v>
      </c>
      <c r="BD164" s="116">
        <f t="shared" si="522"/>
        <v>138.02235133290077</v>
      </c>
      <c r="BE164" s="116">
        <f t="shared" si="522"/>
        <v>124.22011619961069</v>
      </c>
      <c r="BF164" s="116">
        <f t="shared" si="522"/>
        <v>110.4178810663206</v>
      </c>
      <c r="BG164" s="116">
        <f t="shared" si="522"/>
        <v>96.615645933030521</v>
      </c>
      <c r="BH164" s="116">
        <f t="shared" si="522"/>
        <v>82.813410799740439</v>
      </c>
      <c r="BI164" s="116">
        <f t="shared" si="522"/>
        <v>69.011175666450356</v>
      </c>
      <c r="BJ164" s="116">
        <f t="shared" si="522"/>
        <v>55.208940533160273</v>
      </c>
      <c r="BK164" s="116">
        <f t="shared" si="522"/>
        <v>41.406705399870191</v>
      </c>
      <c r="BL164" s="116">
        <f t="shared" si="522"/>
        <v>27.604470266580112</v>
      </c>
      <c r="BM164" s="116">
        <f t="shared" si="522"/>
        <v>13.802235133290033</v>
      </c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</row>
    <row r="165" spans="1:114" s="83" customFormat="1" ht="1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5"/>
      <c r="AY165" s="116">
        <f>+AY164-AY166</f>
        <v>193.2312918660611</v>
      </c>
      <c r="AZ165" s="116">
        <f t="shared" ref="AZ165:BM165" si="523">+AZ164-AZ166</f>
        <v>179.42905673277102</v>
      </c>
      <c r="BA165" s="116">
        <f t="shared" si="523"/>
        <v>165.62682159948093</v>
      </c>
      <c r="BB165" s="116">
        <f t="shared" si="523"/>
        <v>151.82458646619085</v>
      </c>
      <c r="BC165" s="116">
        <f t="shared" si="523"/>
        <v>138.02235133290077</v>
      </c>
      <c r="BD165" s="116">
        <f t="shared" si="523"/>
        <v>124.22011619961069</v>
      </c>
      <c r="BE165" s="116">
        <f t="shared" si="523"/>
        <v>110.4178810663206</v>
      </c>
      <c r="BF165" s="116">
        <f t="shared" si="523"/>
        <v>96.615645933030521</v>
      </c>
      <c r="BG165" s="116">
        <f t="shared" si="523"/>
        <v>82.813410799740439</v>
      </c>
      <c r="BH165" s="116">
        <f t="shared" si="523"/>
        <v>69.011175666450356</v>
      </c>
      <c r="BI165" s="116">
        <f t="shared" si="523"/>
        <v>55.208940533160273</v>
      </c>
      <c r="BJ165" s="116">
        <f t="shared" si="523"/>
        <v>41.406705399870191</v>
      </c>
      <c r="BK165" s="116">
        <f t="shared" si="523"/>
        <v>27.604470266580112</v>
      </c>
      <c r="BL165" s="116">
        <f t="shared" si="523"/>
        <v>13.802235133290033</v>
      </c>
      <c r="BM165" s="116">
        <f t="shared" si="523"/>
        <v>-4.6185277824406512E-14</v>
      </c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</row>
    <row r="166" spans="1:114" s="83" customFormat="1" ht="1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6">
        <f>IF(AY164&gt;0.1,AY164/$B$8,0)</f>
        <v>13.802235133290079</v>
      </c>
      <c r="AZ166" s="116">
        <f>IF(AZ164&gt;0.1,AY166,0)</f>
        <v>13.802235133290079</v>
      </c>
      <c r="BA166" s="116">
        <f t="shared" ref="BA166:BM166" si="524">IF(BA164&gt;0.1,AZ166,0)</f>
        <v>13.802235133290079</v>
      </c>
      <c r="BB166" s="116">
        <f t="shared" si="524"/>
        <v>13.802235133290079</v>
      </c>
      <c r="BC166" s="116">
        <f t="shared" si="524"/>
        <v>13.802235133290079</v>
      </c>
      <c r="BD166" s="116">
        <f t="shared" si="524"/>
        <v>13.802235133290079</v>
      </c>
      <c r="BE166" s="116">
        <f t="shared" si="524"/>
        <v>13.802235133290079</v>
      </c>
      <c r="BF166" s="116">
        <f t="shared" si="524"/>
        <v>13.802235133290079</v>
      </c>
      <c r="BG166" s="116">
        <f t="shared" si="524"/>
        <v>13.802235133290079</v>
      </c>
      <c r="BH166" s="116">
        <f t="shared" si="524"/>
        <v>13.802235133290079</v>
      </c>
      <c r="BI166" s="116">
        <f t="shared" si="524"/>
        <v>13.802235133290079</v>
      </c>
      <c r="BJ166" s="116">
        <f t="shared" si="524"/>
        <v>13.802235133290079</v>
      </c>
      <c r="BK166" s="116">
        <f t="shared" si="524"/>
        <v>13.802235133290079</v>
      </c>
      <c r="BL166" s="116">
        <f t="shared" si="524"/>
        <v>13.802235133290079</v>
      </c>
      <c r="BM166" s="116">
        <f t="shared" si="524"/>
        <v>13.802235133290079</v>
      </c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</row>
    <row r="167" spans="1:114" s="83" customFormat="1" ht="15">
      <c r="A167" s="83" t="s">
        <v>212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6">
        <f>'Low LF - portfolio costs'!AZ$10*AY$22</f>
        <v>211.17419753933819</v>
      </c>
      <c r="BA167" s="116">
        <f t="shared" ref="BA167:BN167" si="525">IF(AZ168&gt;0,AZ168,0)</f>
        <v>197.09591770338233</v>
      </c>
      <c r="BB167" s="116">
        <f t="shared" si="525"/>
        <v>183.01763786742646</v>
      </c>
      <c r="BC167" s="116">
        <f t="shared" si="525"/>
        <v>168.93935803147059</v>
      </c>
      <c r="BD167" s="116">
        <f t="shared" si="525"/>
        <v>154.86107819551472</v>
      </c>
      <c r="BE167" s="116">
        <f t="shared" si="525"/>
        <v>140.78279835955885</v>
      </c>
      <c r="BF167" s="116">
        <f t="shared" si="525"/>
        <v>126.70451852360297</v>
      </c>
      <c r="BG167" s="116">
        <f t="shared" si="525"/>
        <v>112.62623868764709</v>
      </c>
      <c r="BH167" s="116">
        <f t="shared" si="525"/>
        <v>98.547958851691206</v>
      </c>
      <c r="BI167" s="116">
        <f t="shared" si="525"/>
        <v>84.469679015735323</v>
      </c>
      <c r="BJ167" s="116">
        <f t="shared" si="525"/>
        <v>70.391399179779441</v>
      </c>
      <c r="BK167" s="116">
        <f t="shared" si="525"/>
        <v>56.313119343823558</v>
      </c>
      <c r="BL167" s="116">
        <f t="shared" si="525"/>
        <v>42.234839507867676</v>
      </c>
      <c r="BM167" s="116">
        <f t="shared" si="525"/>
        <v>28.156559671911797</v>
      </c>
      <c r="BN167" s="116">
        <f t="shared" si="525"/>
        <v>14.078279835955918</v>
      </c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</row>
    <row r="168" spans="1:114" s="83" customFormat="1" ht="1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5"/>
      <c r="AZ168" s="116">
        <f>+AZ167-AZ169</f>
        <v>197.09591770338233</v>
      </c>
      <c r="BA168" s="116">
        <f t="shared" ref="BA168:BN168" si="526">+BA167-BA169</f>
        <v>183.01763786742646</v>
      </c>
      <c r="BB168" s="116">
        <f t="shared" si="526"/>
        <v>168.93935803147059</v>
      </c>
      <c r="BC168" s="116">
        <f t="shared" si="526"/>
        <v>154.86107819551472</v>
      </c>
      <c r="BD168" s="116">
        <f t="shared" si="526"/>
        <v>140.78279835955885</v>
      </c>
      <c r="BE168" s="116">
        <f t="shared" si="526"/>
        <v>126.70451852360297</v>
      </c>
      <c r="BF168" s="116">
        <f t="shared" si="526"/>
        <v>112.62623868764709</v>
      </c>
      <c r="BG168" s="116">
        <f t="shared" si="526"/>
        <v>98.547958851691206</v>
      </c>
      <c r="BH168" s="116">
        <f t="shared" si="526"/>
        <v>84.469679015735323</v>
      </c>
      <c r="BI168" s="116">
        <f t="shared" si="526"/>
        <v>70.391399179779441</v>
      </c>
      <c r="BJ168" s="116">
        <f t="shared" si="526"/>
        <v>56.313119343823558</v>
      </c>
      <c r="BK168" s="116">
        <f t="shared" si="526"/>
        <v>42.234839507867676</v>
      </c>
      <c r="BL168" s="116">
        <f t="shared" si="526"/>
        <v>28.156559671911797</v>
      </c>
      <c r="BM168" s="116">
        <f t="shared" si="526"/>
        <v>14.078279835955918</v>
      </c>
      <c r="BN168" s="116">
        <f t="shared" si="526"/>
        <v>3.907985046680551E-14</v>
      </c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</row>
    <row r="169" spans="1:114" s="83" customFormat="1" ht="1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6">
        <f>IF(AZ167&gt;0.1,AZ167/$B$8,0)</f>
        <v>14.078279835955879</v>
      </c>
      <c r="BA169" s="116">
        <f>IF(BA167&gt;0.1,AZ169,0)</f>
        <v>14.078279835955879</v>
      </c>
      <c r="BB169" s="116">
        <f t="shared" ref="BB169:BN169" si="527">IF(BB167&gt;0.1,BA169,0)</f>
        <v>14.078279835955879</v>
      </c>
      <c r="BC169" s="116">
        <f t="shared" si="527"/>
        <v>14.078279835955879</v>
      </c>
      <c r="BD169" s="116">
        <f t="shared" si="527"/>
        <v>14.078279835955879</v>
      </c>
      <c r="BE169" s="116">
        <f t="shared" si="527"/>
        <v>14.078279835955879</v>
      </c>
      <c r="BF169" s="116">
        <f t="shared" si="527"/>
        <v>14.078279835955879</v>
      </c>
      <c r="BG169" s="116">
        <f t="shared" si="527"/>
        <v>14.078279835955879</v>
      </c>
      <c r="BH169" s="116">
        <f t="shared" si="527"/>
        <v>14.078279835955879</v>
      </c>
      <c r="BI169" s="116">
        <f t="shared" si="527"/>
        <v>14.078279835955879</v>
      </c>
      <c r="BJ169" s="116">
        <f t="shared" si="527"/>
        <v>14.078279835955879</v>
      </c>
      <c r="BK169" s="116">
        <f t="shared" si="527"/>
        <v>14.078279835955879</v>
      </c>
      <c r="BL169" s="116">
        <f t="shared" si="527"/>
        <v>14.078279835955879</v>
      </c>
      <c r="BM169" s="116">
        <f t="shared" si="527"/>
        <v>14.078279835955879</v>
      </c>
      <c r="BN169" s="116">
        <f t="shared" si="527"/>
        <v>14.078279835955879</v>
      </c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</row>
    <row r="170" spans="1:114" s="83" customFormat="1" ht="15">
      <c r="A170" s="83" t="s">
        <v>213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6">
        <f>'Low LF - portfolio costs'!BA$10*AZ$22</f>
        <v>215.39768149012494</v>
      </c>
      <c r="BB170" s="116">
        <f t="shared" ref="BB170:BO170" si="528">IF(BA171&gt;0,BA171,0)</f>
        <v>201.03783605744994</v>
      </c>
      <c r="BC170" s="116">
        <f t="shared" si="528"/>
        <v>186.67799062477494</v>
      </c>
      <c r="BD170" s="116">
        <f t="shared" si="528"/>
        <v>172.31814519209993</v>
      </c>
      <c r="BE170" s="116">
        <f t="shared" si="528"/>
        <v>157.95829975942493</v>
      </c>
      <c r="BF170" s="116">
        <f t="shared" si="528"/>
        <v>143.59845432674993</v>
      </c>
      <c r="BG170" s="116">
        <f t="shared" si="528"/>
        <v>129.23860889407493</v>
      </c>
      <c r="BH170" s="116">
        <f t="shared" si="528"/>
        <v>114.87876346139993</v>
      </c>
      <c r="BI170" s="116">
        <f t="shared" si="528"/>
        <v>100.51891802872493</v>
      </c>
      <c r="BJ170" s="116">
        <f t="shared" si="528"/>
        <v>86.159072596049924</v>
      </c>
      <c r="BK170" s="116">
        <f t="shared" si="528"/>
        <v>71.799227163374923</v>
      </c>
      <c r="BL170" s="116">
        <f t="shared" si="528"/>
        <v>57.439381730699928</v>
      </c>
      <c r="BM170" s="116">
        <f t="shared" si="528"/>
        <v>43.079536298024934</v>
      </c>
      <c r="BN170" s="116">
        <f t="shared" si="528"/>
        <v>28.719690865349939</v>
      </c>
      <c r="BO170" s="116">
        <f t="shared" si="528"/>
        <v>14.359845432674943</v>
      </c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4"/>
      <c r="CH170" s="114"/>
      <c r="CI170" s="114"/>
      <c r="CJ170" s="114"/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4"/>
      <c r="DE170" s="114"/>
      <c r="DF170" s="114"/>
      <c r="DG170" s="114"/>
      <c r="DH170" s="114"/>
      <c r="DI170" s="114"/>
      <c r="DJ170" s="114"/>
    </row>
    <row r="171" spans="1:114" s="83" customFormat="1" ht="1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5"/>
      <c r="BA171" s="116">
        <f>+BA170-BA172</f>
        <v>201.03783605744994</v>
      </c>
      <c r="BB171" s="116">
        <f t="shared" ref="BB171:BO171" si="529">+BB170-BB172</f>
        <v>186.67799062477494</v>
      </c>
      <c r="BC171" s="116">
        <f t="shared" si="529"/>
        <v>172.31814519209993</v>
      </c>
      <c r="BD171" s="116">
        <f t="shared" si="529"/>
        <v>157.95829975942493</v>
      </c>
      <c r="BE171" s="116">
        <f t="shared" si="529"/>
        <v>143.59845432674993</v>
      </c>
      <c r="BF171" s="116">
        <f t="shared" si="529"/>
        <v>129.23860889407493</v>
      </c>
      <c r="BG171" s="116">
        <f t="shared" si="529"/>
        <v>114.87876346139993</v>
      </c>
      <c r="BH171" s="116">
        <f t="shared" si="529"/>
        <v>100.51891802872493</v>
      </c>
      <c r="BI171" s="116">
        <f t="shared" si="529"/>
        <v>86.159072596049924</v>
      </c>
      <c r="BJ171" s="116">
        <f t="shared" si="529"/>
        <v>71.799227163374923</v>
      </c>
      <c r="BK171" s="116">
        <f t="shared" si="529"/>
        <v>57.439381730699928</v>
      </c>
      <c r="BL171" s="116">
        <f t="shared" si="529"/>
        <v>43.079536298024934</v>
      </c>
      <c r="BM171" s="116">
        <f t="shared" si="529"/>
        <v>28.719690865349939</v>
      </c>
      <c r="BN171" s="116">
        <f t="shared" si="529"/>
        <v>14.359845432674943</v>
      </c>
      <c r="BO171" s="116">
        <f t="shared" si="529"/>
        <v>-5.3290705182007514E-14</v>
      </c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4"/>
      <c r="CH171" s="114"/>
      <c r="CI171" s="114"/>
      <c r="CJ171" s="114"/>
      <c r="CK171" s="114"/>
      <c r="CL171" s="114"/>
      <c r="CM171" s="114"/>
      <c r="CN171" s="114"/>
      <c r="CO171" s="114"/>
      <c r="CP171" s="114"/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4"/>
      <c r="DE171" s="114"/>
      <c r="DF171" s="114"/>
      <c r="DG171" s="114"/>
      <c r="DH171" s="114"/>
      <c r="DI171" s="114"/>
      <c r="DJ171" s="114"/>
    </row>
    <row r="172" spans="1:114" s="83" customFormat="1" ht="1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6">
        <f>IF(BA170&gt;0.1,BA170/$B$8,0)</f>
        <v>14.359845432674996</v>
      </c>
      <c r="BB172" s="116">
        <f>IF(BB170&gt;0.1,BA172,0)</f>
        <v>14.359845432674996</v>
      </c>
      <c r="BC172" s="116">
        <f t="shared" ref="BC172:BO172" si="530">IF(BC170&gt;0.1,BB172,0)</f>
        <v>14.359845432674996</v>
      </c>
      <c r="BD172" s="116">
        <f t="shared" si="530"/>
        <v>14.359845432674996</v>
      </c>
      <c r="BE172" s="116">
        <f t="shared" si="530"/>
        <v>14.359845432674996</v>
      </c>
      <c r="BF172" s="116">
        <f t="shared" si="530"/>
        <v>14.359845432674996</v>
      </c>
      <c r="BG172" s="116">
        <f t="shared" si="530"/>
        <v>14.359845432674996</v>
      </c>
      <c r="BH172" s="116">
        <f t="shared" si="530"/>
        <v>14.359845432674996</v>
      </c>
      <c r="BI172" s="116">
        <f t="shared" si="530"/>
        <v>14.359845432674996</v>
      </c>
      <c r="BJ172" s="116">
        <f t="shared" si="530"/>
        <v>14.359845432674996</v>
      </c>
      <c r="BK172" s="116">
        <f t="shared" si="530"/>
        <v>14.359845432674996</v>
      </c>
      <c r="BL172" s="116">
        <f t="shared" si="530"/>
        <v>14.359845432674996</v>
      </c>
      <c r="BM172" s="116">
        <f t="shared" si="530"/>
        <v>14.359845432674996</v>
      </c>
      <c r="BN172" s="116">
        <f t="shared" si="530"/>
        <v>14.359845432674996</v>
      </c>
      <c r="BO172" s="116">
        <f t="shared" si="530"/>
        <v>14.359845432674996</v>
      </c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4"/>
      <c r="DE172" s="114"/>
      <c r="DF172" s="114"/>
      <c r="DG172" s="114"/>
      <c r="DH172" s="114"/>
      <c r="DI172" s="114"/>
      <c r="DJ172" s="114"/>
    </row>
    <row r="173" spans="1:114" s="83" customFormat="1" ht="15">
      <c r="A173" s="83" t="s">
        <v>214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6">
        <f>'Low LF - portfolio costs'!BB$10*BA$22</f>
        <v>219.70563511992748</v>
      </c>
      <c r="BC173" s="116">
        <f t="shared" ref="BC173:BP173" si="531">IF(BB174&gt;0,BB174,0)</f>
        <v>205.05859277859898</v>
      </c>
      <c r="BD173" s="116">
        <f t="shared" si="531"/>
        <v>190.41155043727048</v>
      </c>
      <c r="BE173" s="116">
        <f t="shared" si="531"/>
        <v>175.76450809594198</v>
      </c>
      <c r="BF173" s="116">
        <f t="shared" si="531"/>
        <v>161.11746575461348</v>
      </c>
      <c r="BG173" s="116">
        <f t="shared" si="531"/>
        <v>146.47042341328498</v>
      </c>
      <c r="BH173" s="116">
        <f t="shared" si="531"/>
        <v>131.82338107195648</v>
      </c>
      <c r="BI173" s="116">
        <f t="shared" si="531"/>
        <v>117.17633873062798</v>
      </c>
      <c r="BJ173" s="116">
        <f t="shared" si="531"/>
        <v>102.52929638929947</v>
      </c>
      <c r="BK173" s="116">
        <f t="shared" si="531"/>
        <v>87.882254047970974</v>
      </c>
      <c r="BL173" s="116">
        <f t="shared" si="531"/>
        <v>73.235211706642474</v>
      </c>
      <c r="BM173" s="116">
        <f t="shared" si="531"/>
        <v>58.588169365313973</v>
      </c>
      <c r="BN173" s="116">
        <f t="shared" si="531"/>
        <v>43.941127023985473</v>
      </c>
      <c r="BO173" s="116">
        <f t="shared" si="531"/>
        <v>29.294084682656973</v>
      </c>
      <c r="BP173" s="116">
        <f t="shared" si="531"/>
        <v>14.647042341328474</v>
      </c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4"/>
      <c r="CH173" s="114"/>
      <c r="CI173" s="114"/>
      <c r="CJ173" s="114"/>
      <c r="CK173" s="114"/>
      <c r="CL173" s="114"/>
      <c r="CM173" s="114"/>
      <c r="CN173" s="114"/>
      <c r="CO173" s="114"/>
      <c r="CP173" s="114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4"/>
      <c r="DE173" s="114"/>
      <c r="DF173" s="114"/>
      <c r="DG173" s="114"/>
      <c r="DH173" s="114"/>
      <c r="DI173" s="114"/>
      <c r="DJ173" s="114"/>
    </row>
    <row r="174" spans="1:114" s="83" customFormat="1" ht="1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5"/>
      <c r="BB174" s="116">
        <f>+BB173-BB175</f>
        <v>205.05859277859898</v>
      </c>
      <c r="BC174" s="116">
        <f t="shared" ref="BC174:BP174" si="532">+BC173-BC175</f>
        <v>190.41155043727048</v>
      </c>
      <c r="BD174" s="116">
        <f t="shared" si="532"/>
        <v>175.76450809594198</v>
      </c>
      <c r="BE174" s="116">
        <f t="shared" si="532"/>
        <v>161.11746575461348</v>
      </c>
      <c r="BF174" s="116">
        <f t="shared" si="532"/>
        <v>146.47042341328498</v>
      </c>
      <c r="BG174" s="116">
        <f t="shared" si="532"/>
        <v>131.82338107195648</v>
      </c>
      <c r="BH174" s="116">
        <f t="shared" si="532"/>
        <v>117.17633873062798</v>
      </c>
      <c r="BI174" s="116">
        <f t="shared" si="532"/>
        <v>102.52929638929947</v>
      </c>
      <c r="BJ174" s="116">
        <f t="shared" si="532"/>
        <v>87.882254047970974</v>
      </c>
      <c r="BK174" s="116">
        <f t="shared" si="532"/>
        <v>73.235211706642474</v>
      </c>
      <c r="BL174" s="116">
        <f t="shared" si="532"/>
        <v>58.588169365313973</v>
      </c>
      <c r="BM174" s="116">
        <f t="shared" si="532"/>
        <v>43.941127023985473</v>
      </c>
      <c r="BN174" s="116">
        <f t="shared" si="532"/>
        <v>29.294084682656973</v>
      </c>
      <c r="BO174" s="116">
        <f t="shared" si="532"/>
        <v>14.647042341328474</v>
      </c>
      <c r="BP174" s="116">
        <f t="shared" si="532"/>
        <v>-2.4868995751603507E-14</v>
      </c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</row>
    <row r="175" spans="1:114" s="83" customFormat="1" ht="1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6">
        <f>IF(BB173&gt;0.1,BB173/$B$8,0)</f>
        <v>14.647042341328499</v>
      </c>
      <c r="BC175" s="116">
        <f>IF(BC173&gt;0.1,BB175,0)</f>
        <v>14.647042341328499</v>
      </c>
      <c r="BD175" s="116">
        <f t="shared" ref="BD175:BP175" si="533">IF(BD173&gt;0.1,BC175,0)</f>
        <v>14.647042341328499</v>
      </c>
      <c r="BE175" s="116">
        <f t="shared" si="533"/>
        <v>14.647042341328499</v>
      </c>
      <c r="BF175" s="116">
        <f t="shared" si="533"/>
        <v>14.647042341328499</v>
      </c>
      <c r="BG175" s="116">
        <f t="shared" si="533"/>
        <v>14.647042341328499</v>
      </c>
      <c r="BH175" s="116">
        <f t="shared" si="533"/>
        <v>14.647042341328499</v>
      </c>
      <c r="BI175" s="116">
        <f t="shared" si="533"/>
        <v>14.647042341328499</v>
      </c>
      <c r="BJ175" s="116">
        <f t="shared" si="533"/>
        <v>14.647042341328499</v>
      </c>
      <c r="BK175" s="116">
        <f t="shared" si="533"/>
        <v>14.647042341328499</v>
      </c>
      <c r="BL175" s="116">
        <f t="shared" si="533"/>
        <v>14.647042341328499</v>
      </c>
      <c r="BM175" s="116">
        <f t="shared" si="533"/>
        <v>14.647042341328499</v>
      </c>
      <c r="BN175" s="116">
        <f t="shared" si="533"/>
        <v>14.647042341328499</v>
      </c>
      <c r="BO175" s="116">
        <f t="shared" si="533"/>
        <v>14.647042341328499</v>
      </c>
      <c r="BP175" s="116">
        <f t="shared" si="533"/>
        <v>14.647042341328499</v>
      </c>
      <c r="BQ175" s="117"/>
      <c r="BR175" s="117"/>
      <c r="BS175" s="117"/>
      <c r="BT175" s="117"/>
      <c r="BU175" s="117"/>
      <c r="BV175" s="117"/>
      <c r="BW175" s="117"/>
      <c r="BX175" s="117"/>
      <c r="BY175" s="117"/>
      <c r="BZ175" s="117"/>
      <c r="CA175" s="117"/>
      <c r="CB175" s="117"/>
      <c r="CC175" s="117"/>
      <c r="CD175" s="117"/>
      <c r="CE175" s="117"/>
      <c r="CF175" s="117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</row>
    <row r="176" spans="1:114" s="83" customFormat="1" ht="15">
      <c r="A176" s="83" t="s">
        <v>215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6">
        <f>'Low LF - portfolio costs'!BC$10*BB$22</f>
        <v>224.09974782232601</v>
      </c>
      <c r="BD176" s="116">
        <f t="shared" ref="BD176:BQ176" si="534">IF(BC177&gt;0,BC177,0)</f>
        <v>209.15976463417095</v>
      </c>
      <c r="BE176" s="116">
        <f t="shared" si="534"/>
        <v>194.2197814460159</v>
      </c>
      <c r="BF176" s="116">
        <f t="shared" si="534"/>
        <v>179.27979825786085</v>
      </c>
      <c r="BG176" s="116">
        <f t="shared" si="534"/>
        <v>164.33981506970579</v>
      </c>
      <c r="BH176" s="116">
        <f t="shared" si="534"/>
        <v>149.39983188155074</v>
      </c>
      <c r="BI176" s="116">
        <f t="shared" si="534"/>
        <v>134.45984869339568</v>
      </c>
      <c r="BJ176" s="116">
        <f t="shared" si="534"/>
        <v>119.51986550524062</v>
      </c>
      <c r="BK176" s="116">
        <f t="shared" si="534"/>
        <v>104.57988231708555</v>
      </c>
      <c r="BL176" s="116">
        <f t="shared" si="534"/>
        <v>89.63989912893048</v>
      </c>
      <c r="BM176" s="116">
        <f t="shared" si="534"/>
        <v>74.699915940775412</v>
      </c>
      <c r="BN176" s="116">
        <f t="shared" si="534"/>
        <v>59.759932752620344</v>
      </c>
      <c r="BO176" s="116">
        <f t="shared" si="534"/>
        <v>44.819949564465276</v>
      </c>
      <c r="BP176" s="116">
        <f t="shared" si="534"/>
        <v>29.879966376310207</v>
      </c>
      <c r="BQ176" s="116">
        <f t="shared" si="534"/>
        <v>14.939983188155141</v>
      </c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17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</row>
    <row r="177" spans="1:114" s="83" customFormat="1" ht="1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5"/>
      <c r="BC177" s="116">
        <f>+BC176-BC178</f>
        <v>209.15976463417095</v>
      </c>
      <c r="BD177" s="116">
        <f t="shared" ref="BD177:BQ177" si="535">+BD176-BD178</f>
        <v>194.2197814460159</v>
      </c>
      <c r="BE177" s="116">
        <f t="shared" si="535"/>
        <v>179.27979825786085</v>
      </c>
      <c r="BF177" s="116">
        <f t="shared" si="535"/>
        <v>164.33981506970579</v>
      </c>
      <c r="BG177" s="116">
        <f t="shared" si="535"/>
        <v>149.39983188155074</v>
      </c>
      <c r="BH177" s="116">
        <f t="shared" si="535"/>
        <v>134.45984869339568</v>
      </c>
      <c r="BI177" s="116">
        <f t="shared" si="535"/>
        <v>119.51986550524062</v>
      </c>
      <c r="BJ177" s="116">
        <f t="shared" si="535"/>
        <v>104.57988231708555</v>
      </c>
      <c r="BK177" s="116">
        <f t="shared" si="535"/>
        <v>89.63989912893048</v>
      </c>
      <c r="BL177" s="116">
        <f t="shared" si="535"/>
        <v>74.699915940775412</v>
      </c>
      <c r="BM177" s="116">
        <f t="shared" si="535"/>
        <v>59.759932752620344</v>
      </c>
      <c r="BN177" s="116">
        <f t="shared" si="535"/>
        <v>44.819949564465276</v>
      </c>
      <c r="BO177" s="116">
        <f t="shared" si="535"/>
        <v>29.879966376310207</v>
      </c>
      <c r="BP177" s="116">
        <f t="shared" si="535"/>
        <v>14.939983188155141</v>
      </c>
      <c r="BQ177" s="116">
        <f t="shared" si="535"/>
        <v>7.460698725481052E-14</v>
      </c>
      <c r="BR177" s="117"/>
      <c r="BS177" s="117"/>
      <c r="BT177" s="117"/>
      <c r="BU177" s="117"/>
      <c r="BV177" s="117"/>
      <c r="BW177" s="117"/>
      <c r="BX177" s="117"/>
      <c r="BY177" s="117"/>
      <c r="BZ177" s="117"/>
      <c r="CA177" s="117"/>
      <c r="CB177" s="117"/>
      <c r="CC177" s="117"/>
      <c r="CD177" s="117"/>
      <c r="CE177" s="117"/>
      <c r="CF177" s="117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</row>
    <row r="178" spans="1:114" s="83" customFormat="1" ht="1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6">
        <f>IF(BC176&gt;0.1,BC176/$B$8,0)</f>
        <v>14.939983188155066</v>
      </c>
      <c r="BD178" s="116">
        <f>IF(BD176&gt;0.1,BC178,0)</f>
        <v>14.939983188155066</v>
      </c>
      <c r="BE178" s="116">
        <f t="shared" ref="BE178:BQ178" si="536">IF(BE176&gt;0.1,BD178,0)</f>
        <v>14.939983188155066</v>
      </c>
      <c r="BF178" s="116">
        <f t="shared" si="536"/>
        <v>14.939983188155066</v>
      </c>
      <c r="BG178" s="116">
        <f t="shared" si="536"/>
        <v>14.939983188155066</v>
      </c>
      <c r="BH178" s="116">
        <f t="shared" si="536"/>
        <v>14.939983188155066</v>
      </c>
      <c r="BI178" s="116">
        <f t="shared" si="536"/>
        <v>14.939983188155066</v>
      </c>
      <c r="BJ178" s="116">
        <f t="shared" si="536"/>
        <v>14.939983188155066</v>
      </c>
      <c r="BK178" s="116">
        <f t="shared" si="536"/>
        <v>14.939983188155066</v>
      </c>
      <c r="BL178" s="116">
        <f t="shared" si="536"/>
        <v>14.939983188155066</v>
      </c>
      <c r="BM178" s="116">
        <f t="shared" si="536"/>
        <v>14.939983188155066</v>
      </c>
      <c r="BN178" s="116">
        <f t="shared" si="536"/>
        <v>14.939983188155066</v>
      </c>
      <c r="BO178" s="116">
        <f t="shared" si="536"/>
        <v>14.939983188155066</v>
      </c>
      <c r="BP178" s="116">
        <f t="shared" si="536"/>
        <v>14.939983188155066</v>
      </c>
      <c r="BQ178" s="116">
        <f t="shared" si="536"/>
        <v>14.939983188155066</v>
      </c>
      <c r="BR178" s="117"/>
      <c r="BS178" s="117"/>
      <c r="BT178" s="117"/>
      <c r="BU178" s="117"/>
      <c r="BV178" s="117"/>
      <c r="BW178" s="117"/>
      <c r="BX178" s="117"/>
      <c r="BY178" s="117"/>
      <c r="BZ178" s="117"/>
      <c r="CA178" s="117"/>
      <c r="CB178" s="117"/>
      <c r="CC178" s="117"/>
      <c r="CD178" s="117"/>
      <c r="CE178" s="117"/>
      <c r="CF178" s="117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</row>
    <row r="179" spans="1:114" s="83" customFormat="1" ht="15">
      <c r="A179" s="83" t="s">
        <v>216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6">
        <f>'Low LF - portfolio costs'!BD$10*BC$22</f>
        <v>228.58174277877256</v>
      </c>
      <c r="BE179" s="116">
        <f t="shared" ref="BE179:BR179" si="537">IF(BD180&gt;0,BD180,0)</f>
        <v>213.34295992685441</v>
      </c>
      <c r="BF179" s="116">
        <f t="shared" si="537"/>
        <v>198.10417707493625</v>
      </c>
      <c r="BG179" s="116">
        <f t="shared" si="537"/>
        <v>182.86539422301809</v>
      </c>
      <c r="BH179" s="116">
        <f t="shared" si="537"/>
        <v>167.62661137109993</v>
      </c>
      <c r="BI179" s="116">
        <f t="shared" si="537"/>
        <v>152.38782851918177</v>
      </c>
      <c r="BJ179" s="116">
        <f t="shared" si="537"/>
        <v>137.14904566726361</v>
      </c>
      <c r="BK179" s="116">
        <f t="shared" si="537"/>
        <v>121.91026281534543</v>
      </c>
      <c r="BL179" s="116">
        <f t="shared" si="537"/>
        <v>106.67147996342726</v>
      </c>
      <c r="BM179" s="116">
        <f t="shared" si="537"/>
        <v>91.432697111509086</v>
      </c>
      <c r="BN179" s="116">
        <f t="shared" si="537"/>
        <v>76.193914259590912</v>
      </c>
      <c r="BO179" s="116">
        <f t="shared" si="537"/>
        <v>60.955131407672738</v>
      </c>
      <c r="BP179" s="116">
        <f t="shared" si="537"/>
        <v>45.716348555754564</v>
      </c>
      <c r="BQ179" s="116">
        <f t="shared" si="537"/>
        <v>30.477565703836394</v>
      </c>
      <c r="BR179" s="116">
        <f t="shared" si="537"/>
        <v>15.238782851918224</v>
      </c>
      <c r="BS179" s="117"/>
      <c r="BT179" s="117"/>
      <c r="BU179" s="117"/>
      <c r="BV179" s="117"/>
      <c r="BW179" s="117"/>
      <c r="BX179" s="117"/>
      <c r="BY179" s="117"/>
      <c r="BZ179" s="117"/>
      <c r="CA179" s="117"/>
      <c r="CB179" s="117"/>
      <c r="CC179" s="117"/>
      <c r="CD179" s="117"/>
      <c r="CE179" s="117"/>
      <c r="CF179" s="117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</row>
    <row r="180" spans="1:114" s="83" customFormat="1" ht="1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5"/>
      <c r="BD180" s="116">
        <f>+BD179-BD181</f>
        <v>213.34295992685441</v>
      </c>
      <c r="BE180" s="116">
        <f t="shared" ref="BE180:BR180" si="538">+BE179-BE181</f>
        <v>198.10417707493625</v>
      </c>
      <c r="BF180" s="116">
        <f t="shared" si="538"/>
        <v>182.86539422301809</v>
      </c>
      <c r="BG180" s="116">
        <f t="shared" si="538"/>
        <v>167.62661137109993</v>
      </c>
      <c r="BH180" s="116">
        <f t="shared" si="538"/>
        <v>152.38782851918177</v>
      </c>
      <c r="BI180" s="116">
        <f t="shared" si="538"/>
        <v>137.14904566726361</v>
      </c>
      <c r="BJ180" s="116">
        <f t="shared" si="538"/>
        <v>121.91026281534543</v>
      </c>
      <c r="BK180" s="116">
        <f t="shared" si="538"/>
        <v>106.67147996342726</v>
      </c>
      <c r="BL180" s="116">
        <f t="shared" si="538"/>
        <v>91.432697111509086</v>
      </c>
      <c r="BM180" s="116">
        <f t="shared" si="538"/>
        <v>76.193914259590912</v>
      </c>
      <c r="BN180" s="116">
        <f t="shared" si="538"/>
        <v>60.955131407672738</v>
      </c>
      <c r="BO180" s="116">
        <f t="shared" si="538"/>
        <v>45.716348555754564</v>
      </c>
      <c r="BP180" s="116">
        <f t="shared" si="538"/>
        <v>30.477565703836394</v>
      </c>
      <c r="BQ180" s="116">
        <f t="shared" si="538"/>
        <v>15.238782851918224</v>
      </c>
      <c r="BR180" s="116">
        <f t="shared" si="538"/>
        <v>5.3290705182007514E-14</v>
      </c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</row>
    <row r="181" spans="1:114" s="83" customFormat="1" ht="1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6">
        <f>IF(BD179&gt;0.1,BD179/$B$8,0)</f>
        <v>15.23878285191817</v>
      </c>
      <c r="BE181" s="116">
        <f>IF(BE179&gt;0.1,BD181,0)</f>
        <v>15.23878285191817</v>
      </c>
      <c r="BF181" s="116">
        <f t="shared" ref="BF181:BR181" si="539">IF(BF179&gt;0.1,BE181,0)</f>
        <v>15.23878285191817</v>
      </c>
      <c r="BG181" s="116">
        <f t="shared" si="539"/>
        <v>15.23878285191817</v>
      </c>
      <c r="BH181" s="116">
        <f t="shared" si="539"/>
        <v>15.23878285191817</v>
      </c>
      <c r="BI181" s="116">
        <f t="shared" si="539"/>
        <v>15.23878285191817</v>
      </c>
      <c r="BJ181" s="116">
        <f t="shared" si="539"/>
        <v>15.23878285191817</v>
      </c>
      <c r="BK181" s="116">
        <f t="shared" si="539"/>
        <v>15.23878285191817</v>
      </c>
      <c r="BL181" s="116">
        <f t="shared" si="539"/>
        <v>15.23878285191817</v>
      </c>
      <c r="BM181" s="116">
        <f t="shared" si="539"/>
        <v>15.23878285191817</v>
      </c>
      <c r="BN181" s="116">
        <f t="shared" si="539"/>
        <v>15.23878285191817</v>
      </c>
      <c r="BO181" s="116">
        <f t="shared" si="539"/>
        <v>15.23878285191817</v>
      </c>
      <c r="BP181" s="116">
        <f t="shared" si="539"/>
        <v>15.23878285191817</v>
      </c>
      <c r="BQ181" s="116">
        <f t="shared" si="539"/>
        <v>15.23878285191817</v>
      </c>
      <c r="BR181" s="116">
        <f t="shared" si="539"/>
        <v>15.23878285191817</v>
      </c>
      <c r="BS181" s="117"/>
      <c r="BT181" s="117"/>
      <c r="BU181" s="117"/>
      <c r="BV181" s="117"/>
      <c r="BW181" s="117"/>
      <c r="BX181" s="117"/>
      <c r="BY181" s="117"/>
      <c r="BZ181" s="117"/>
      <c r="CA181" s="117"/>
      <c r="CB181" s="117"/>
      <c r="CC181" s="117"/>
      <c r="CD181" s="117"/>
      <c r="CE181" s="117"/>
      <c r="CF181" s="117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</row>
    <row r="182" spans="1:114" s="83" customFormat="1" ht="15">
      <c r="A182" s="83" t="s">
        <v>217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6">
        <f>'Low LF - portfolio costs'!BE$10*BD$22</f>
        <v>233.15337763434792</v>
      </c>
      <c r="BF182" s="116">
        <f t="shared" ref="BF182:BS182" si="540">IF(BE183&gt;0,BE183,0)</f>
        <v>217.6098191253914</v>
      </c>
      <c r="BG182" s="116">
        <f t="shared" si="540"/>
        <v>202.06626061643487</v>
      </c>
      <c r="BH182" s="116">
        <f t="shared" si="540"/>
        <v>186.52270210747835</v>
      </c>
      <c r="BI182" s="116">
        <f t="shared" si="540"/>
        <v>170.97914359852183</v>
      </c>
      <c r="BJ182" s="116">
        <f t="shared" si="540"/>
        <v>155.43558508956531</v>
      </c>
      <c r="BK182" s="116">
        <f t="shared" si="540"/>
        <v>139.89202658060879</v>
      </c>
      <c r="BL182" s="116">
        <f t="shared" si="540"/>
        <v>124.34846807165226</v>
      </c>
      <c r="BM182" s="116">
        <f t="shared" si="540"/>
        <v>108.80490956269574</v>
      </c>
      <c r="BN182" s="116">
        <f t="shared" si="540"/>
        <v>93.261351053739219</v>
      </c>
      <c r="BO182" s="116">
        <f t="shared" si="540"/>
        <v>77.717792544782696</v>
      </c>
      <c r="BP182" s="116">
        <f t="shared" si="540"/>
        <v>62.174234035826167</v>
      </c>
      <c r="BQ182" s="116">
        <f t="shared" si="540"/>
        <v>46.630675526869638</v>
      </c>
      <c r="BR182" s="116">
        <f t="shared" si="540"/>
        <v>31.087117017913108</v>
      </c>
      <c r="BS182" s="116">
        <f t="shared" si="540"/>
        <v>15.543558508956581</v>
      </c>
      <c r="BT182" s="117"/>
      <c r="BU182" s="117"/>
      <c r="BV182" s="117"/>
      <c r="BW182" s="117"/>
      <c r="BX182" s="117"/>
      <c r="BY182" s="117"/>
      <c r="BZ182" s="117"/>
      <c r="CA182" s="117"/>
      <c r="CB182" s="117"/>
      <c r="CC182" s="117"/>
      <c r="CD182" s="117"/>
      <c r="CE182" s="117"/>
      <c r="CF182" s="117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</row>
    <row r="183" spans="1:114" s="83" customFormat="1" ht="1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5"/>
      <c r="BE183" s="116">
        <f>+BE182-BE184</f>
        <v>217.6098191253914</v>
      </c>
      <c r="BF183" s="116">
        <f t="shared" ref="BF183:BS183" si="541">+BF182-BF184</f>
        <v>202.06626061643487</v>
      </c>
      <c r="BG183" s="116">
        <f t="shared" si="541"/>
        <v>186.52270210747835</v>
      </c>
      <c r="BH183" s="116">
        <f t="shared" si="541"/>
        <v>170.97914359852183</v>
      </c>
      <c r="BI183" s="116">
        <f t="shared" si="541"/>
        <v>155.43558508956531</v>
      </c>
      <c r="BJ183" s="116">
        <f t="shared" si="541"/>
        <v>139.89202658060879</v>
      </c>
      <c r="BK183" s="116">
        <f t="shared" si="541"/>
        <v>124.34846807165226</v>
      </c>
      <c r="BL183" s="116">
        <f t="shared" si="541"/>
        <v>108.80490956269574</v>
      </c>
      <c r="BM183" s="116">
        <f t="shared" si="541"/>
        <v>93.261351053739219</v>
      </c>
      <c r="BN183" s="116">
        <f t="shared" si="541"/>
        <v>77.717792544782696</v>
      </c>
      <c r="BO183" s="116">
        <f t="shared" si="541"/>
        <v>62.174234035826167</v>
      </c>
      <c r="BP183" s="116">
        <f t="shared" si="541"/>
        <v>46.630675526869638</v>
      </c>
      <c r="BQ183" s="116">
        <f t="shared" si="541"/>
        <v>31.087117017913108</v>
      </c>
      <c r="BR183" s="116">
        <f t="shared" si="541"/>
        <v>15.543558508956581</v>
      </c>
      <c r="BS183" s="116">
        <f t="shared" si="541"/>
        <v>5.3290705182007514E-14</v>
      </c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17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</row>
    <row r="184" spans="1:114" s="83" customFormat="1" ht="1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6">
        <f>IF(BE182&gt;0.1,BE182/$B$8,0)</f>
        <v>15.543558508956528</v>
      </c>
      <c r="BF184" s="116">
        <f>IF(BF182&gt;0.1,BE184,0)</f>
        <v>15.543558508956528</v>
      </c>
      <c r="BG184" s="116">
        <f t="shared" ref="BG184:BS184" si="542">IF(BG182&gt;0.1,BF184,0)</f>
        <v>15.543558508956528</v>
      </c>
      <c r="BH184" s="116">
        <f t="shared" si="542"/>
        <v>15.543558508956528</v>
      </c>
      <c r="BI184" s="116">
        <f t="shared" si="542"/>
        <v>15.543558508956528</v>
      </c>
      <c r="BJ184" s="116">
        <f t="shared" si="542"/>
        <v>15.543558508956528</v>
      </c>
      <c r="BK184" s="116">
        <f t="shared" si="542"/>
        <v>15.543558508956528</v>
      </c>
      <c r="BL184" s="116">
        <f t="shared" si="542"/>
        <v>15.543558508956528</v>
      </c>
      <c r="BM184" s="116">
        <f t="shared" si="542"/>
        <v>15.543558508956528</v>
      </c>
      <c r="BN184" s="116">
        <f t="shared" si="542"/>
        <v>15.543558508956528</v>
      </c>
      <c r="BO184" s="116">
        <f t="shared" si="542"/>
        <v>15.543558508956528</v>
      </c>
      <c r="BP184" s="116">
        <f t="shared" si="542"/>
        <v>15.543558508956528</v>
      </c>
      <c r="BQ184" s="116">
        <f t="shared" si="542"/>
        <v>15.543558508956528</v>
      </c>
      <c r="BR184" s="116">
        <f t="shared" si="542"/>
        <v>15.543558508956528</v>
      </c>
      <c r="BS184" s="116">
        <f t="shared" si="542"/>
        <v>15.543558508956528</v>
      </c>
      <c r="BT184" s="117"/>
      <c r="BU184" s="117"/>
      <c r="BV184" s="117"/>
      <c r="BW184" s="117"/>
      <c r="BX184" s="117"/>
      <c r="BY184" s="117"/>
      <c r="BZ184" s="117"/>
      <c r="CA184" s="117"/>
      <c r="CB184" s="117"/>
      <c r="CC184" s="117"/>
      <c r="CD184" s="117"/>
      <c r="CE184" s="117"/>
      <c r="CF184" s="117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</row>
    <row r="185" spans="1:114" s="83" customFormat="1" ht="15">
      <c r="A185" s="83" t="s">
        <v>218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6">
        <f>'Low LF - portfolio costs'!BF$10*BE$22</f>
        <v>237.81644518703493</v>
      </c>
      <c r="BG185" s="116">
        <f t="shared" ref="BG185:BT185" si="543">IF(BF186&gt;0,BF186,0)</f>
        <v>221.96201550789928</v>
      </c>
      <c r="BH185" s="116">
        <f t="shared" si="543"/>
        <v>206.10758582876363</v>
      </c>
      <c r="BI185" s="116">
        <f t="shared" si="543"/>
        <v>190.25315614962798</v>
      </c>
      <c r="BJ185" s="116">
        <f t="shared" si="543"/>
        <v>174.39872647049233</v>
      </c>
      <c r="BK185" s="116">
        <f t="shared" si="543"/>
        <v>158.54429679135669</v>
      </c>
      <c r="BL185" s="116">
        <f t="shared" si="543"/>
        <v>142.68986711222104</v>
      </c>
      <c r="BM185" s="116">
        <f t="shared" si="543"/>
        <v>126.83543743308537</v>
      </c>
      <c r="BN185" s="116">
        <f t="shared" si="543"/>
        <v>110.98100775394971</v>
      </c>
      <c r="BO185" s="116">
        <f t="shared" si="543"/>
        <v>95.126578074814049</v>
      </c>
      <c r="BP185" s="116">
        <f t="shared" si="543"/>
        <v>79.272148395678386</v>
      </c>
      <c r="BQ185" s="116">
        <f t="shared" si="543"/>
        <v>63.417718716542723</v>
      </c>
      <c r="BR185" s="116">
        <f t="shared" si="543"/>
        <v>47.56328903740706</v>
      </c>
      <c r="BS185" s="116">
        <f t="shared" si="543"/>
        <v>31.708859358271397</v>
      </c>
      <c r="BT185" s="116">
        <f t="shared" si="543"/>
        <v>15.854429679135736</v>
      </c>
      <c r="BU185" s="117"/>
      <c r="BV185" s="117"/>
      <c r="BW185" s="117"/>
      <c r="BX185" s="117"/>
      <c r="BY185" s="117"/>
      <c r="BZ185" s="117"/>
      <c r="CA185" s="117"/>
      <c r="CB185" s="117"/>
      <c r="CC185" s="117"/>
      <c r="CD185" s="117"/>
      <c r="CE185" s="117"/>
      <c r="CF185" s="117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</row>
    <row r="186" spans="1:114" s="83" customFormat="1" ht="1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5"/>
      <c r="BF186" s="116">
        <f>+BF185-BF187</f>
        <v>221.96201550789928</v>
      </c>
      <c r="BG186" s="116">
        <f t="shared" ref="BG186:BT186" si="544">+BG185-BG187</f>
        <v>206.10758582876363</v>
      </c>
      <c r="BH186" s="116">
        <f t="shared" si="544"/>
        <v>190.25315614962798</v>
      </c>
      <c r="BI186" s="116">
        <f t="shared" si="544"/>
        <v>174.39872647049233</v>
      </c>
      <c r="BJ186" s="116">
        <f t="shared" si="544"/>
        <v>158.54429679135669</v>
      </c>
      <c r="BK186" s="116">
        <f t="shared" si="544"/>
        <v>142.68986711222104</v>
      </c>
      <c r="BL186" s="116">
        <f t="shared" si="544"/>
        <v>126.83543743308537</v>
      </c>
      <c r="BM186" s="116">
        <f t="shared" si="544"/>
        <v>110.98100775394971</v>
      </c>
      <c r="BN186" s="116">
        <f t="shared" si="544"/>
        <v>95.126578074814049</v>
      </c>
      <c r="BO186" s="116">
        <f t="shared" si="544"/>
        <v>79.272148395678386</v>
      </c>
      <c r="BP186" s="116">
        <f t="shared" si="544"/>
        <v>63.417718716542723</v>
      </c>
      <c r="BQ186" s="116">
        <f t="shared" si="544"/>
        <v>47.56328903740706</v>
      </c>
      <c r="BR186" s="116">
        <f t="shared" si="544"/>
        <v>31.708859358271397</v>
      </c>
      <c r="BS186" s="116">
        <f t="shared" si="544"/>
        <v>15.854429679135736</v>
      </c>
      <c r="BT186" s="116">
        <f t="shared" si="544"/>
        <v>7.460698725481052E-14</v>
      </c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</row>
    <row r="187" spans="1:114" s="83" customFormat="1" ht="1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6">
        <f>IF(BF185&gt;0.1,BF185/$B$8,0)</f>
        <v>15.854429679135661</v>
      </c>
      <c r="BG187" s="116">
        <f>IF(BG185&gt;0.1,BF187,0)</f>
        <v>15.854429679135661</v>
      </c>
      <c r="BH187" s="116">
        <f t="shared" ref="BH187:BT187" si="545">IF(BH185&gt;0.1,BG187,0)</f>
        <v>15.854429679135661</v>
      </c>
      <c r="BI187" s="116">
        <f t="shared" si="545"/>
        <v>15.854429679135661</v>
      </c>
      <c r="BJ187" s="116">
        <f t="shared" si="545"/>
        <v>15.854429679135661</v>
      </c>
      <c r="BK187" s="116">
        <f t="shared" si="545"/>
        <v>15.854429679135661</v>
      </c>
      <c r="BL187" s="116">
        <f t="shared" si="545"/>
        <v>15.854429679135661</v>
      </c>
      <c r="BM187" s="116">
        <f t="shared" si="545"/>
        <v>15.854429679135661</v>
      </c>
      <c r="BN187" s="116">
        <f t="shared" si="545"/>
        <v>15.854429679135661</v>
      </c>
      <c r="BO187" s="116">
        <f t="shared" si="545"/>
        <v>15.854429679135661</v>
      </c>
      <c r="BP187" s="116">
        <f t="shared" si="545"/>
        <v>15.854429679135661</v>
      </c>
      <c r="BQ187" s="116">
        <f t="shared" si="545"/>
        <v>15.854429679135661</v>
      </c>
      <c r="BR187" s="116">
        <f t="shared" si="545"/>
        <v>15.854429679135661</v>
      </c>
      <c r="BS187" s="116">
        <f t="shared" si="545"/>
        <v>15.854429679135661</v>
      </c>
      <c r="BT187" s="116">
        <f t="shared" si="545"/>
        <v>15.854429679135661</v>
      </c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4"/>
      <c r="CH187" s="114"/>
      <c r="CI187" s="114"/>
      <c r="CJ187" s="114"/>
      <c r="CK187" s="114"/>
      <c r="CL187" s="114"/>
      <c r="CM187" s="114"/>
      <c r="CN187" s="114"/>
      <c r="CO187" s="114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4"/>
      <c r="DF187" s="114"/>
      <c r="DG187" s="114"/>
      <c r="DH187" s="114"/>
      <c r="DI187" s="114"/>
      <c r="DJ187" s="114"/>
    </row>
    <row r="188" spans="1:114" s="83" customFormat="1" ht="15">
      <c r="A188" s="83" t="s">
        <v>219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6">
        <f>'Low LF - portfolio costs'!BG$10*BF$22</f>
        <v>242.57277409077562</v>
      </c>
      <c r="BH188" s="116">
        <f t="shared" ref="BH188:BU188" si="546">IF(BG189&gt;0,BG189,0)</f>
        <v>226.40125581805725</v>
      </c>
      <c r="BI188" s="116">
        <f t="shared" si="546"/>
        <v>210.22973754533888</v>
      </c>
      <c r="BJ188" s="116">
        <f t="shared" si="546"/>
        <v>194.05821927262051</v>
      </c>
      <c r="BK188" s="116">
        <f t="shared" si="546"/>
        <v>177.88670099990213</v>
      </c>
      <c r="BL188" s="116">
        <f t="shared" si="546"/>
        <v>161.71518272718376</v>
      </c>
      <c r="BM188" s="116">
        <f t="shared" si="546"/>
        <v>145.54366445446539</v>
      </c>
      <c r="BN188" s="116">
        <f t="shared" si="546"/>
        <v>129.37214618174701</v>
      </c>
      <c r="BO188" s="116">
        <f t="shared" si="546"/>
        <v>113.20062790902864</v>
      </c>
      <c r="BP188" s="116">
        <f t="shared" si="546"/>
        <v>97.029109636310267</v>
      </c>
      <c r="BQ188" s="116">
        <f t="shared" si="546"/>
        <v>80.857591363591894</v>
      </c>
      <c r="BR188" s="116">
        <f t="shared" si="546"/>
        <v>64.686073090873521</v>
      </c>
      <c r="BS188" s="116">
        <f t="shared" si="546"/>
        <v>48.514554818155148</v>
      </c>
      <c r="BT188" s="116">
        <f t="shared" si="546"/>
        <v>32.343036545436775</v>
      </c>
      <c r="BU188" s="116">
        <f t="shared" si="546"/>
        <v>16.171518272718398</v>
      </c>
      <c r="BV188" s="117"/>
      <c r="BW188" s="117"/>
      <c r="BX188" s="117"/>
      <c r="BY188" s="117"/>
      <c r="BZ188" s="117"/>
      <c r="CA188" s="117"/>
      <c r="CB188" s="117"/>
      <c r="CC188" s="117"/>
      <c r="CD188" s="117"/>
      <c r="CE188" s="117"/>
      <c r="CF188" s="117"/>
      <c r="CG188" s="114"/>
      <c r="CH188" s="114"/>
      <c r="CI188" s="114"/>
      <c r="CJ188" s="114"/>
      <c r="CK188" s="114"/>
      <c r="CL188" s="114"/>
      <c r="CM188" s="114"/>
      <c r="CN188" s="114"/>
      <c r="CO188" s="114"/>
      <c r="CP188" s="114"/>
      <c r="CQ188" s="114"/>
      <c r="CR188" s="114"/>
      <c r="CS188" s="114"/>
      <c r="CT188" s="114"/>
      <c r="CU188" s="114"/>
      <c r="CV188" s="114"/>
      <c r="CW188" s="114"/>
      <c r="CX188" s="114"/>
      <c r="CY188" s="114"/>
      <c r="CZ188" s="114"/>
      <c r="DA188" s="114"/>
      <c r="DB188" s="114"/>
      <c r="DC188" s="114"/>
      <c r="DD188" s="114"/>
      <c r="DE188" s="114"/>
      <c r="DF188" s="114"/>
      <c r="DG188" s="114"/>
      <c r="DH188" s="114"/>
      <c r="DI188" s="114"/>
      <c r="DJ188" s="114"/>
    </row>
    <row r="189" spans="1:114" s="83" customFormat="1" ht="1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5"/>
      <c r="BG189" s="116">
        <f>+BG188-BG190</f>
        <v>226.40125581805725</v>
      </c>
      <c r="BH189" s="116">
        <f t="shared" ref="BH189:BU189" si="547">+BH188-BH190</f>
        <v>210.22973754533888</v>
      </c>
      <c r="BI189" s="116">
        <f t="shared" si="547"/>
        <v>194.05821927262051</v>
      </c>
      <c r="BJ189" s="116">
        <f t="shared" si="547"/>
        <v>177.88670099990213</v>
      </c>
      <c r="BK189" s="116">
        <f t="shared" si="547"/>
        <v>161.71518272718376</v>
      </c>
      <c r="BL189" s="116">
        <f t="shared" si="547"/>
        <v>145.54366445446539</v>
      </c>
      <c r="BM189" s="116">
        <f t="shared" si="547"/>
        <v>129.37214618174701</v>
      </c>
      <c r="BN189" s="116">
        <f t="shared" si="547"/>
        <v>113.20062790902864</v>
      </c>
      <c r="BO189" s="116">
        <f t="shared" si="547"/>
        <v>97.029109636310267</v>
      </c>
      <c r="BP189" s="116">
        <f t="shared" si="547"/>
        <v>80.857591363591894</v>
      </c>
      <c r="BQ189" s="116">
        <f t="shared" si="547"/>
        <v>64.686073090873521</v>
      </c>
      <c r="BR189" s="116">
        <f t="shared" si="547"/>
        <v>48.514554818155148</v>
      </c>
      <c r="BS189" s="116">
        <f t="shared" si="547"/>
        <v>32.343036545436775</v>
      </c>
      <c r="BT189" s="116">
        <f t="shared" si="547"/>
        <v>16.171518272718398</v>
      </c>
      <c r="BU189" s="116">
        <f t="shared" si="547"/>
        <v>0</v>
      </c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4"/>
      <c r="CH189" s="114"/>
      <c r="CI189" s="114"/>
      <c r="CJ189" s="114"/>
      <c r="CK189" s="114"/>
      <c r="CL189" s="114"/>
      <c r="CM189" s="114"/>
      <c r="CN189" s="114"/>
      <c r="CO189" s="114"/>
      <c r="CP189" s="114"/>
      <c r="CQ189" s="114"/>
      <c r="CR189" s="114"/>
      <c r="CS189" s="114"/>
      <c r="CT189" s="114"/>
      <c r="CU189" s="114"/>
      <c r="CV189" s="114"/>
      <c r="CW189" s="114"/>
      <c r="CX189" s="114"/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</row>
    <row r="190" spans="1:114" s="83" customFormat="1" ht="1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6">
        <f>IF(BG188&gt;0.1,BG188/$B$8,0)</f>
        <v>16.171518272718377</v>
      </c>
      <c r="BH190" s="116">
        <f>IF(BH188&gt;0.1,BG190,0)</f>
        <v>16.171518272718377</v>
      </c>
      <c r="BI190" s="116">
        <f t="shared" ref="BI190:BU190" si="548">IF(BI188&gt;0.1,BH190,0)</f>
        <v>16.171518272718377</v>
      </c>
      <c r="BJ190" s="116">
        <f t="shared" si="548"/>
        <v>16.171518272718377</v>
      </c>
      <c r="BK190" s="116">
        <f t="shared" si="548"/>
        <v>16.171518272718377</v>
      </c>
      <c r="BL190" s="116">
        <f t="shared" si="548"/>
        <v>16.171518272718377</v>
      </c>
      <c r="BM190" s="116">
        <f t="shared" si="548"/>
        <v>16.171518272718377</v>
      </c>
      <c r="BN190" s="116">
        <f t="shared" si="548"/>
        <v>16.171518272718377</v>
      </c>
      <c r="BO190" s="116">
        <f t="shared" si="548"/>
        <v>16.171518272718377</v>
      </c>
      <c r="BP190" s="116">
        <f t="shared" si="548"/>
        <v>16.171518272718377</v>
      </c>
      <c r="BQ190" s="116">
        <f t="shared" si="548"/>
        <v>16.171518272718377</v>
      </c>
      <c r="BR190" s="116">
        <f t="shared" si="548"/>
        <v>16.171518272718377</v>
      </c>
      <c r="BS190" s="116">
        <f t="shared" si="548"/>
        <v>16.171518272718377</v>
      </c>
      <c r="BT190" s="116">
        <f t="shared" si="548"/>
        <v>16.171518272718377</v>
      </c>
      <c r="BU190" s="116">
        <f t="shared" si="548"/>
        <v>16.171518272718377</v>
      </c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4"/>
      <c r="CH190" s="114"/>
      <c r="CI190" s="114"/>
      <c r="CJ190" s="114"/>
      <c r="CK190" s="114"/>
      <c r="CL190" s="114"/>
      <c r="CM190" s="114"/>
      <c r="CN190" s="114"/>
      <c r="CO190" s="114"/>
      <c r="CP190" s="114"/>
      <c r="CQ190" s="114"/>
      <c r="CR190" s="114"/>
      <c r="CS190" s="114"/>
      <c r="CT190" s="114"/>
      <c r="CU190" s="114"/>
      <c r="CV190" s="114"/>
      <c r="CW190" s="114"/>
      <c r="CX190" s="114"/>
      <c r="CY190" s="114"/>
      <c r="CZ190" s="114"/>
      <c r="DA190" s="114"/>
      <c r="DB190" s="114"/>
      <c r="DC190" s="114"/>
      <c r="DD190" s="114"/>
      <c r="DE190" s="114"/>
      <c r="DF190" s="114"/>
      <c r="DG190" s="114"/>
      <c r="DH190" s="114"/>
      <c r="DI190" s="114"/>
      <c r="DJ190" s="114"/>
    </row>
    <row r="191" spans="1:114" s="83" customFormat="1" ht="15">
      <c r="A191" s="83" t="s">
        <v>220</v>
      </c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6">
        <f>'Low LF - portfolio costs'!BH$10*BG$22</f>
        <v>247.42422957259114</v>
      </c>
      <c r="BI191" s="116">
        <f t="shared" ref="BI191:BV191" si="549">IF(BH192&gt;0,BH192,0)</f>
        <v>230.92928093441839</v>
      </c>
      <c r="BJ191" s="116">
        <f t="shared" si="549"/>
        <v>214.43433229624566</v>
      </c>
      <c r="BK191" s="116">
        <f t="shared" si="549"/>
        <v>197.93938365807293</v>
      </c>
      <c r="BL191" s="116">
        <f t="shared" si="549"/>
        <v>181.4444350199002</v>
      </c>
      <c r="BM191" s="116">
        <f t="shared" si="549"/>
        <v>164.94948638172747</v>
      </c>
      <c r="BN191" s="116">
        <f t="shared" si="549"/>
        <v>148.45453774355474</v>
      </c>
      <c r="BO191" s="116">
        <f t="shared" si="549"/>
        <v>131.95958910538201</v>
      </c>
      <c r="BP191" s="116">
        <f t="shared" si="549"/>
        <v>115.46464046720926</v>
      </c>
      <c r="BQ191" s="116">
        <f t="shared" si="549"/>
        <v>98.96969182903652</v>
      </c>
      <c r="BR191" s="116">
        <f t="shared" si="549"/>
        <v>82.474743190863776</v>
      </c>
      <c r="BS191" s="116">
        <f t="shared" si="549"/>
        <v>65.979794552691033</v>
      </c>
      <c r="BT191" s="116">
        <f t="shared" si="549"/>
        <v>49.484845914518289</v>
      </c>
      <c r="BU191" s="116">
        <f t="shared" si="549"/>
        <v>32.989897276345545</v>
      </c>
      <c r="BV191" s="116">
        <f t="shared" si="549"/>
        <v>16.494948638172801</v>
      </c>
      <c r="BW191" s="117"/>
      <c r="BX191" s="117"/>
      <c r="BY191" s="117"/>
      <c r="BZ191" s="117"/>
      <c r="CA191" s="117"/>
      <c r="CB191" s="117"/>
      <c r="CC191" s="117"/>
      <c r="CD191" s="117"/>
      <c r="CE191" s="117"/>
      <c r="CF191" s="117"/>
      <c r="CG191" s="114"/>
      <c r="CH191" s="114"/>
      <c r="CI191" s="114"/>
      <c r="CJ191" s="114"/>
      <c r="CK191" s="114"/>
      <c r="CL191" s="114"/>
      <c r="CM191" s="114"/>
      <c r="CN191" s="114"/>
      <c r="CO191" s="114"/>
      <c r="CP191" s="114"/>
      <c r="CQ191" s="114"/>
      <c r="CR191" s="114"/>
      <c r="CS191" s="114"/>
      <c r="CT191" s="114"/>
      <c r="CU191" s="114"/>
      <c r="CV191" s="114"/>
      <c r="CW191" s="114"/>
      <c r="CX191" s="114"/>
      <c r="CY191" s="114"/>
      <c r="CZ191" s="114"/>
      <c r="DA191" s="114"/>
      <c r="DB191" s="114"/>
      <c r="DC191" s="114"/>
      <c r="DD191" s="114"/>
      <c r="DE191" s="114"/>
      <c r="DF191" s="114"/>
      <c r="DG191" s="114"/>
      <c r="DH191" s="114"/>
      <c r="DI191" s="114"/>
      <c r="DJ191" s="114"/>
    </row>
    <row r="192" spans="1:114" s="83" customFormat="1" ht="1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5"/>
      <c r="BH192" s="116">
        <f>+BH191-BH193</f>
        <v>230.92928093441839</v>
      </c>
      <c r="BI192" s="116">
        <f t="shared" ref="BI192:BV192" si="550">+BI191-BI193</f>
        <v>214.43433229624566</v>
      </c>
      <c r="BJ192" s="116">
        <f t="shared" si="550"/>
        <v>197.93938365807293</v>
      </c>
      <c r="BK192" s="116">
        <f t="shared" si="550"/>
        <v>181.4444350199002</v>
      </c>
      <c r="BL192" s="116">
        <f t="shared" si="550"/>
        <v>164.94948638172747</v>
      </c>
      <c r="BM192" s="116">
        <f t="shared" si="550"/>
        <v>148.45453774355474</v>
      </c>
      <c r="BN192" s="116">
        <f t="shared" si="550"/>
        <v>131.95958910538201</v>
      </c>
      <c r="BO192" s="116">
        <f t="shared" si="550"/>
        <v>115.46464046720926</v>
      </c>
      <c r="BP192" s="116">
        <f t="shared" si="550"/>
        <v>98.96969182903652</v>
      </c>
      <c r="BQ192" s="116">
        <f t="shared" si="550"/>
        <v>82.474743190863776</v>
      </c>
      <c r="BR192" s="116">
        <f t="shared" si="550"/>
        <v>65.979794552691033</v>
      </c>
      <c r="BS192" s="116">
        <f t="shared" si="550"/>
        <v>49.484845914518289</v>
      </c>
      <c r="BT192" s="116">
        <f t="shared" si="550"/>
        <v>32.989897276345545</v>
      </c>
      <c r="BU192" s="116">
        <f t="shared" si="550"/>
        <v>16.494948638172801</v>
      </c>
      <c r="BV192" s="116">
        <f t="shared" si="550"/>
        <v>5.6843418860808015E-14</v>
      </c>
      <c r="BW192" s="117"/>
      <c r="BX192" s="117"/>
      <c r="BY192" s="117"/>
      <c r="BZ192" s="117"/>
      <c r="CA192" s="117"/>
      <c r="CB192" s="117"/>
      <c r="CC192" s="117"/>
      <c r="CD192" s="117"/>
      <c r="CE192" s="117"/>
      <c r="CF192" s="117"/>
      <c r="CG192" s="114"/>
      <c r="CH192" s="114"/>
      <c r="CI192" s="114"/>
      <c r="CJ192" s="114"/>
      <c r="CK192" s="114"/>
      <c r="CL192" s="114"/>
      <c r="CM192" s="114"/>
      <c r="CN192" s="114"/>
      <c r="CO192" s="114"/>
      <c r="CP192" s="114"/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4"/>
      <c r="DE192" s="114"/>
      <c r="DF192" s="114"/>
      <c r="DG192" s="114"/>
      <c r="DH192" s="114"/>
      <c r="DI192" s="114"/>
      <c r="DJ192" s="114"/>
    </row>
    <row r="193" spans="1:114" s="83" customFormat="1" ht="1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6">
        <f>IF(BH191&gt;0.1,BH191/$B$8,0)</f>
        <v>16.494948638172744</v>
      </c>
      <c r="BI193" s="116">
        <f>IF(BI191&gt;0.1,BH193,0)</f>
        <v>16.494948638172744</v>
      </c>
      <c r="BJ193" s="116">
        <f t="shared" ref="BJ193:BV193" si="551">IF(BJ191&gt;0.1,BI193,0)</f>
        <v>16.494948638172744</v>
      </c>
      <c r="BK193" s="116">
        <f t="shared" si="551"/>
        <v>16.494948638172744</v>
      </c>
      <c r="BL193" s="116">
        <f t="shared" si="551"/>
        <v>16.494948638172744</v>
      </c>
      <c r="BM193" s="116">
        <f t="shared" si="551"/>
        <v>16.494948638172744</v>
      </c>
      <c r="BN193" s="116">
        <f t="shared" si="551"/>
        <v>16.494948638172744</v>
      </c>
      <c r="BO193" s="116">
        <f t="shared" si="551"/>
        <v>16.494948638172744</v>
      </c>
      <c r="BP193" s="116">
        <f t="shared" si="551"/>
        <v>16.494948638172744</v>
      </c>
      <c r="BQ193" s="116">
        <f t="shared" si="551"/>
        <v>16.494948638172744</v>
      </c>
      <c r="BR193" s="116">
        <f t="shared" si="551"/>
        <v>16.494948638172744</v>
      </c>
      <c r="BS193" s="116">
        <f t="shared" si="551"/>
        <v>16.494948638172744</v>
      </c>
      <c r="BT193" s="116">
        <f t="shared" si="551"/>
        <v>16.494948638172744</v>
      </c>
      <c r="BU193" s="116">
        <f t="shared" si="551"/>
        <v>16.494948638172744</v>
      </c>
      <c r="BV193" s="116">
        <f t="shared" si="551"/>
        <v>16.494948638172744</v>
      </c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4"/>
      <c r="CH193" s="114"/>
      <c r="CI193" s="114"/>
      <c r="CJ193" s="114"/>
      <c r="CK193" s="114"/>
      <c r="CL193" s="114"/>
      <c r="CM193" s="114"/>
      <c r="CN193" s="114"/>
      <c r="CO193" s="114"/>
      <c r="CP193" s="114"/>
      <c r="CQ193" s="114"/>
      <c r="CR193" s="114"/>
      <c r="CS193" s="114"/>
      <c r="CT193" s="114"/>
      <c r="CU193" s="114"/>
      <c r="CV193" s="114"/>
      <c r="CW193" s="114"/>
      <c r="CX193" s="114"/>
      <c r="CY193" s="114"/>
      <c r="CZ193" s="114"/>
      <c r="DA193" s="114"/>
      <c r="DB193" s="114"/>
      <c r="DC193" s="114"/>
      <c r="DD193" s="114"/>
      <c r="DE193" s="114"/>
      <c r="DF193" s="114"/>
      <c r="DG193" s="114"/>
      <c r="DH193" s="114"/>
      <c r="DI193" s="114"/>
      <c r="DJ193" s="114"/>
    </row>
    <row r="194" spans="1:114" s="83" customFormat="1" ht="15">
      <c r="A194" s="83" t="s">
        <v>221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6">
        <f>'Low LF - portfolio costs'!BI$10*BH$22</f>
        <v>252.37271416404295</v>
      </c>
      <c r="BJ194" s="116">
        <f t="shared" ref="BJ194:BW194" si="552">IF(BI195&gt;0,BI195,0)</f>
        <v>235.54786655310676</v>
      </c>
      <c r="BK194" s="116">
        <f t="shared" si="552"/>
        <v>218.72301894217057</v>
      </c>
      <c r="BL194" s="116">
        <f t="shared" si="552"/>
        <v>201.89817133123438</v>
      </c>
      <c r="BM194" s="116">
        <f t="shared" si="552"/>
        <v>185.07332372029819</v>
      </c>
      <c r="BN194" s="116">
        <f t="shared" si="552"/>
        <v>168.248476109362</v>
      </c>
      <c r="BO194" s="116">
        <f t="shared" si="552"/>
        <v>151.42362849842581</v>
      </c>
      <c r="BP194" s="116">
        <f t="shared" si="552"/>
        <v>134.59878088748962</v>
      </c>
      <c r="BQ194" s="116">
        <f t="shared" si="552"/>
        <v>117.77393327655344</v>
      </c>
      <c r="BR194" s="116">
        <f t="shared" si="552"/>
        <v>100.94908566561725</v>
      </c>
      <c r="BS194" s="116">
        <f t="shared" si="552"/>
        <v>84.124238054681058</v>
      </c>
      <c r="BT194" s="116">
        <f t="shared" si="552"/>
        <v>67.299390443744869</v>
      </c>
      <c r="BU194" s="116">
        <f t="shared" si="552"/>
        <v>50.474542832808673</v>
      </c>
      <c r="BV194" s="116">
        <f t="shared" si="552"/>
        <v>33.649695221872477</v>
      </c>
      <c r="BW194" s="116">
        <f t="shared" si="552"/>
        <v>16.824847610936281</v>
      </c>
      <c r="BX194" s="117"/>
      <c r="BY194" s="117"/>
      <c r="BZ194" s="117"/>
      <c r="CA194" s="117"/>
      <c r="CB194" s="117"/>
      <c r="CC194" s="117"/>
      <c r="CD194" s="117"/>
      <c r="CE194" s="117"/>
      <c r="CF194" s="117"/>
      <c r="CG194" s="114"/>
      <c r="CH194" s="114"/>
      <c r="CI194" s="114"/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4"/>
      <c r="DE194" s="114"/>
      <c r="DF194" s="114"/>
      <c r="DG194" s="114"/>
      <c r="DH194" s="114"/>
      <c r="DI194" s="114"/>
      <c r="DJ194" s="114"/>
    </row>
    <row r="195" spans="1:114" s="83" customFormat="1" ht="1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5"/>
      <c r="BI195" s="116">
        <f>+BI194-BI196</f>
        <v>235.54786655310676</v>
      </c>
      <c r="BJ195" s="116">
        <f t="shared" ref="BJ195:BW195" si="553">+BJ194-BJ196</f>
        <v>218.72301894217057</v>
      </c>
      <c r="BK195" s="116">
        <f t="shared" si="553"/>
        <v>201.89817133123438</v>
      </c>
      <c r="BL195" s="116">
        <f t="shared" si="553"/>
        <v>185.07332372029819</v>
      </c>
      <c r="BM195" s="116">
        <f t="shared" si="553"/>
        <v>168.248476109362</v>
      </c>
      <c r="BN195" s="116">
        <f t="shared" si="553"/>
        <v>151.42362849842581</v>
      </c>
      <c r="BO195" s="116">
        <f t="shared" si="553"/>
        <v>134.59878088748962</v>
      </c>
      <c r="BP195" s="116">
        <f t="shared" si="553"/>
        <v>117.77393327655344</v>
      </c>
      <c r="BQ195" s="116">
        <f t="shared" si="553"/>
        <v>100.94908566561725</v>
      </c>
      <c r="BR195" s="116">
        <f t="shared" si="553"/>
        <v>84.124238054681058</v>
      </c>
      <c r="BS195" s="116">
        <f t="shared" si="553"/>
        <v>67.299390443744869</v>
      </c>
      <c r="BT195" s="116">
        <f t="shared" si="553"/>
        <v>50.474542832808673</v>
      </c>
      <c r="BU195" s="116">
        <f t="shared" si="553"/>
        <v>33.649695221872477</v>
      </c>
      <c r="BV195" s="116">
        <f t="shared" si="553"/>
        <v>16.824847610936281</v>
      </c>
      <c r="BW195" s="116">
        <f t="shared" si="553"/>
        <v>8.5265128291212022E-14</v>
      </c>
      <c r="BX195" s="117"/>
      <c r="BY195" s="117"/>
      <c r="BZ195" s="117"/>
      <c r="CA195" s="117"/>
      <c r="CB195" s="117"/>
      <c r="CC195" s="117"/>
      <c r="CD195" s="117"/>
      <c r="CE195" s="117"/>
      <c r="CF195" s="117"/>
      <c r="CG195" s="114"/>
      <c r="CH195" s="114"/>
      <c r="CI195" s="114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</row>
    <row r="196" spans="1:114" s="83" customFormat="1" ht="1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6">
        <f>IF(BI194&gt;0.1,BI194/$B$8,0)</f>
        <v>16.824847610936196</v>
      </c>
      <c r="BJ196" s="116">
        <f>IF(BJ194&gt;0.1,BI196,0)</f>
        <v>16.824847610936196</v>
      </c>
      <c r="BK196" s="116">
        <f t="shared" ref="BK196:BW196" si="554">IF(BK194&gt;0.1,BJ196,0)</f>
        <v>16.824847610936196</v>
      </c>
      <c r="BL196" s="116">
        <f t="shared" si="554"/>
        <v>16.824847610936196</v>
      </c>
      <c r="BM196" s="116">
        <f t="shared" si="554"/>
        <v>16.824847610936196</v>
      </c>
      <c r="BN196" s="116">
        <f t="shared" si="554"/>
        <v>16.824847610936196</v>
      </c>
      <c r="BO196" s="116">
        <f t="shared" si="554"/>
        <v>16.824847610936196</v>
      </c>
      <c r="BP196" s="116">
        <f t="shared" si="554"/>
        <v>16.824847610936196</v>
      </c>
      <c r="BQ196" s="116">
        <f t="shared" si="554"/>
        <v>16.824847610936196</v>
      </c>
      <c r="BR196" s="116">
        <f t="shared" si="554"/>
        <v>16.824847610936196</v>
      </c>
      <c r="BS196" s="116">
        <f t="shared" si="554"/>
        <v>16.824847610936196</v>
      </c>
      <c r="BT196" s="116">
        <f t="shared" si="554"/>
        <v>16.824847610936196</v>
      </c>
      <c r="BU196" s="116">
        <f t="shared" si="554"/>
        <v>16.824847610936196</v>
      </c>
      <c r="BV196" s="116">
        <f t="shared" si="554"/>
        <v>16.824847610936196</v>
      </c>
      <c r="BW196" s="116">
        <f t="shared" si="554"/>
        <v>16.824847610936196</v>
      </c>
      <c r="BX196" s="117"/>
      <c r="BY196" s="117"/>
      <c r="BZ196" s="117"/>
      <c r="CA196" s="117"/>
      <c r="CB196" s="117"/>
      <c r="CC196" s="117"/>
      <c r="CD196" s="117"/>
      <c r="CE196" s="117"/>
      <c r="CF196" s="117"/>
      <c r="CG196" s="114"/>
      <c r="CH196" s="114"/>
      <c r="CI196" s="114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4"/>
      <c r="DG196" s="114"/>
      <c r="DH196" s="114"/>
      <c r="DI196" s="114"/>
      <c r="DJ196" s="114"/>
    </row>
    <row r="197" spans="1:114" s="83" customFormat="1" ht="15">
      <c r="A197" s="83" t="s">
        <v>222</v>
      </c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6">
        <f>'Low LF - portfolio costs'!BJ$10*BI$22</f>
        <v>257.42016844732382</v>
      </c>
      <c r="BK197" s="116">
        <f t="shared" ref="BK197:BX197" si="555">IF(BJ198&gt;0,BJ198,0)</f>
        <v>240.25882388416889</v>
      </c>
      <c r="BL197" s="116">
        <f t="shared" si="555"/>
        <v>223.09747932101396</v>
      </c>
      <c r="BM197" s="116">
        <f t="shared" si="555"/>
        <v>205.93613475785904</v>
      </c>
      <c r="BN197" s="116">
        <f t="shared" si="555"/>
        <v>188.77479019470411</v>
      </c>
      <c r="BO197" s="116">
        <f t="shared" si="555"/>
        <v>171.61344563154918</v>
      </c>
      <c r="BP197" s="116">
        <f t="shared" si="555"/>
        <v>154.45210106839426</v>
      </c>
      <c r="BQ197" s="116">
        <f t="shared" si="555"/>
        <v>137.29075650523933</v>
      </c>
      <c r="BR197" s="116">
        <f t="shared" si="555"/>
        <v>120.1294119420844</v>
      </c>
      <c r="BS197" s="116">
        <f t="shared" si="555"/>
        <v>102.96806737892948</v>
      </c>
      <c r="BT197" s="116">
        <f t="shared" si="555"/>
        <v>85.806722815774549</v>
      </c>
      <c r="BU197" s="116">
        <f t="shared" si="555"/>
        <v>68.645378252619622</v>
      </c>
      <c r="BV197" s="116">
        <f t="shared" si="555"/>
        <v>51.484033689464702</v>
      </c>
      <c r="BW197" s="116">
        <f t="shared" si="555"/>
        <v>34.322689126309783</v>
      </c>
      <c r="BX197" s="116">
        <f t="shared" si="555"/>
        <v>17.161344563154863</v>
      </c>
      <c r="BY197" s="117"/>
      <c r="BZ197" s="117"/>
      <c r="CA197" s="117"/>
      <c r="CB197" s="117"/>
      <c r="CC197" s="117"/>
      <c r="CD197" s="117"/>
      <c r="CE197" s="117"/>
      <c r="CF197" s="117"/>
      <c r="CG197" s="114"/>
      <c r="CH197" s="114"/>
      <c r="CI197" s="114"/>
      <c r="CJ197" s="114"/>
      <c r="CK197" s="114"/>
      <c r="CL197" s="114"/>
      <c r="CM197" s="114"/>
      <c r="CN197" s="114"/>
      <c r="CO197" s="114"/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4"/>
      <c r="DG197" s="114"/>
      <c r="DH197" s="114"/>
      <c r="DI197" s="114"/>
      <c r="DJ197" s="114"/>
    </row>
    <row r="198" spans="1:114" s="83" customFormat="1" ht="1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5"/>
      <c r="BJ198" s="116">
        <f>+BJ197-BJ199</f>
        <v>240.25882388416889</v>
      </c>
      <c r="BK198" s="116">
        <f t="shared" ref="BK198:BX198" si="556">+BK197-BK199</f>
        <v>223.09747932101396</v>
      </c>
      <c r="BL198" s="116">
        <f t="shared" si="556"/>
        <v>205.93613475785904</v>
      </c>
      <c r="BM198" s="116">
        <f t="shared" si="556"/>
        <v>188.77479019470411</v>
      </c>
      <c r="BN198" s="116">
        <f t="shared" si="556"/>
        <v>171.61344563154918</v>
      </c>
      <c r="BO198" s="116">
        <f t="shared" si="556"/>
        <v>154.45210106839426</v>
      </c>
      <c r="BP198" s="116">
        <f t="shared" si="556"/>
        <v>137.29075650523933</v>
      </c>
      <c r="BQ198" s="116">
        <f t="shared" si="556"/>
        <v>120.1294119420844</v>
      </c>
      <c r="BR198" s="116">
        <f t="shared" si="556"/>
        <v>102.96806737892948</v>
      </c>
      <c r="BS198" s="116">
        <f t="shared" si="556"/>
        <v>85.806722815774549</v>
      </c>
      <c r="BT198" s="116">
        <f t="shared" si="556"/>
        <v>68.645378252619622</v>
      </c>
      <c r="BU198" s="116">
        <f t="shared" si="556"/>
        <v>51.484033689464702</v>
      </c>
      <c r="BV198" s="116">
        <f t="shared" si="556"/>
        <v>34.322689126309783</v>
      </c>
      <c r="BW198" s="116">
        <f t="shared" si="556"/>
        <v>17.161344563154863</v>
      </c>
      <c r="BX198" s="116">
        <f t="shared" si="556"/>
        <v>-5.6843418860808015E-14</v>
      </c>
      <c r="BY198" s="117"/>
      <c r="BZ198" s="117"/>
      <c r="CA198" s="117"/>
      <c r="CB198" s="117"/>
      <c r="CC198" s="117"/>
      <c r="CD198" s="117"/>
      <c r="CE198" s="117"/>
      <c r="CF198" s="117"/>
      <c r="CG198" s="114"/>
      <c r="CH198" s="114"/>
      <c r="CI198" s="114"/>
      <c r="CJ198" s="114"/>
      <c r="CK198" s="114"/>
      <c r="CL198" s="114"/>
      <c r="CM198" s="114"/>
      <c r="CN198" s="114"/>
      <c r="CO198" s="114"/>
      <c r="CP198" s="114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4"/>
      <c r="DE198" s="114"/>
      <c r="DF198" s="114"/>
      <c r="DG198" s="114"/>
      <c r="DH198" s="114"/>
      <c r="DI198" s="114"/>
      <c r="DJ198" s="114"/>
    </row>
    <row r="199" spans="1:114" s="83" customFormat="1" ht="1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6">
        <f>IF(BJ197&gt;0.1,BJ197/$B$8,0)</f>
        <v>17.16134456315492</v>
      </c>
      <c r="BK199" s="116">
        <f>IF(BK197&gt;0.1,BJ199,0)</f>
        <v>17.16134456315492</v>
      </c>
      <c r="BL199" s="116">
        <f t="shared" ref="BL199:BX199" si="557">IF(BL197&gt;0.1,BK199,0)</f>
        <v>17.16134456315492</v>
      </c>
      <c r="BM199" s="116">
        <f t="shared" si="557"/>
        <v>17.16134456315492</v>
      </c>
      <c r="BN199" s="116">
        <f t="shared" si="557"/>
        <v>17.16134456315492</v>
      </c>
      <c r="BO199" s="116">
        <f t="shared" si="557"/>
        <v>17.16134456315492</v>
      </c>
      <c r="BP199" s="116">
        <f t="shared" si="557"/>
        <v>17.16134456315492</v>
      </c>
      <c r="BQ199" s="116">
        <f t="shared" si="557"/>
        <v>17.16134456315492</v>
      </c>
      <c r="BR199" s="116">
        <f t="shared" si="557"/>
        <v>17.16134456315492</v>
      </c>
      <c r="BS199" s="116">
        <f t="shared" si="557"/>
        <v>17.16134456315492</v>
      </c>
      <c r="BT199" s="116">
        <f t="shared" si="557"/>
        <v>17.16134456315492</v>
      </c>
      <c r="BU199" s="116">
        <f t="shared" si="557"/>
        <v>17.16134456315492</v>
      </c>
      <c r="BV199" s="116">
        <f t="shared" si="557"/>
        <v>17.16134456315492</v>
      </c>
      <c r="BW199" s="116">
        <f t="shared" si="557"/>
        <v>17.16134456315492</v>
      </c>
      <c r="BX199" s="116">
        <f t="shared" si="557"/>
        <v>17.16134456315492</v>
      </c>
      <c r="BY199" s="117"/>
      <c r="BZ199" s="117"/>
      <c r="CA199" s="117"/>
      <c r="CB199" s="117"/>
      <c r="CC199" s="117"/>
      <c r="CD199" s="117"/>
      <c r="CE199" s="117"/>
      <c r="CF199" s="117"/>
      <c r="CG199" s="114"/>
      <c r="CH199" s="114"/>
      <c r="CI199" s="114"/>
      <c r="CJ199" s="114"/>
      <c r="CK199" s="114"/>
      <c r="CL199" s="114"/>
      <c r="CM199" s="114"/>
      <c r="CN199" s="114"/>
      <c r="CO199" s="114"/>
      <c r="CP199" s="114"/>
      <c r="CQ199" s="114"/>
      <c r="CR199" s="114"/>
      <c r="CS199" s="114"/>
      <c r="CT199" s="114"/>
      <c r="CU199" s="114"/>
      <c r="CV199" s="114"/>
      <c r="CW199" s="114"/>
      <c r="CX199" s="114"/>
      <c r="CY199" s="114"/>
      <c r="CZ199" s="114"/>
      <c r="DA199" s="114"/>
      <c r="DB199" s="114"/>
      <c r="DC199" s="114"/>
      <c r="DD199" s="114"/>
      <c r="DE199" s="114"/>
      <c r="DF199" s="114"/>
      <c r="DG199" s="114"/>
      <c r="DH199" s="114"/>
      <c r="DI199" s="114"/>
      <c r="DJ199" s="114"/>
    </row>
    <row r="200" spans="1:114" s="83" customFormat="1" ht="15">
      <c r="A200" s="83" t="s">
        <v>223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6">
        <f>'Low LF - portfolio costs'!BK$10*BJ$22</f>
        <v>262.56857181627026</v>
      </c>
      <c r="BL200" s="116">
        <f t="shared" ref="BL200:BY200" si="558">IF(BK201&gt;0,BK201,0)</f>
        <v>245.06400036185224</v>
      </c>
      <c r="BM200" s="116">
        <f t="shared" si="558"/>
        <v>227.55942890743421</v>
      </c>
      <c r="BN200" s="116">
        <f t="shared" si="558"/>
        <v>210.05485745301618</v>
      </c>
      <c r="BO200" s="116">
        <f t="shared" si="558"/>
        <v>192.55028599859816</v>
      </c>
      <c r="BP200" s="116">
        <f t="shared" si="558"/>
        <v>175.04571454418013</v>
      </c>
      <c r="BQ200" s="116">
        <f t="shared" si="558"/>
        <v>157.5411430897621</v>
      </c>
      <c r="BR200" s="116">
        <f t="shared" si="558"/>
        <v>140.03657163534407</v>
      </c>
      <c r="BS200" s="116">
        <f t="shared" si="558"/>
        <v>122.53200018092606</v>
      </c>
      <c r="BT200" s="116">
        <f t="shared" si="558"/>
        <v>105.02742872650805</v>
      </c>
      <c r="BU200" s="116">
        <f t="shared" si="558"/>
        <v>87.522857272090036</v>
      </c>
      <c r="BV200" s="116">
        <f t="shared" si="558"/>
        <v>70.018285817672023</v>
      </c>
      <c r="BW200" s="116">
        <f t="shared" si="558"/>
        <v>52.51371436325401</v>
      </c>
      <c r="BX200" s="116">
        <f t="shared" si="558"/>
        <v>35.009142908835997</v>
      </c>
      <c r="BY200" s="116">
        <f t="shared" si="558"/>
        <v>17.504571454417981</v>
      </c>
      <c r="BZ200" s="117"/>
      <c r="CA200" s="117"/>
      <c r="CB200" s="117"/>
      <c r="CC200" s="117"/>
      <c r="CD200" s="117"/>
      <c r="CE200" s="117"/>
      <c r="CF200" s="117"/>
      <c r="CG200" s="114"/>
      <c r="CH200" s="114"/>
      <c r="CI200" s="114"/>
      <c r="CJ200" s="114"/>
      <c r="CK200" s="114"/>
      <c r="CL200" s="114"/>
      <c r="CM200" s="114"/>
      <c r="CN200" s="114"/>
      <c r="CO200" s="114"/>
      <c r="CP200" s="114"/>
      <c r="CQ200" s="114"/>
      <c r="CR200" s="114"/>
      <c r="CS200" s="114"/>
      <c r="CT200" s="114"/>
      <c r="CU200" s="114"/>
      <c r="CV200" s="114"/>
      <c r="CW200" s="114"/>
      <c r="CX200" s="114"/>
      <c r="CY200" s="114"/>
      <c r="CZ200" s="114"/>
      <c r="DA200" s="114"/>
      <c r="DB200" s="114"/>
      <c r="DC200" s="114"/>
      <c r="DD200" s="114"/>
      <c r="DE200" s="114"/>
      <c r="DF200" s="114"/>
      <c r="DG200" s="114"/>
      <c r="DH200" s="114"/>
      <c r="DI200" s="114"/>
      <c r="DJ200" s="114"/>
    </row>
    <row r="201" spans="1:114" s="83" customFormat="1" ht="1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5"/>
      <c r="BK201" s="116">
        <f>+BK200-BK202</f>
        <v>245.06400036185224</v>
      </c>
      <c r="BL201" s="116">
        <f t="shared" ref="BL201:BY201" si="559">+BL200-BL202</f>
        <v>227.55942890743421</v>
      </c>
      <c r="BM201" s="116">
        <f t="shared" si="559"/>
        <v>210.05485745301618</v>
      </c>
      <c r="BN201" s="116">
        <f t="shared" si="559"/>
        <v>192.55028599859816</v>
      </c>
      <c r="BO201" s="116">
        <f t="shared" si="559"/>
        <v>175.04571454418013</v>
      </c>
      <c r="BP201" s="116">
        <f t="shared" si="559"/>
        <v>157.5411430897621</v>
      </c>
      <c r="BQ201" s="116">
        <f t="shared" si="559"/>
        <v>140.03657163534407</v>
      </c>
      <c r="BR201" s="116">
        <f t="shared" si="559"/>
        <v>122.53200018092606</v>
      </c>
      <c r="BS201" s="116">
        <f t="shared" si="559"/>
        <v>105.02742872650805</v>
      </c>
      <c r="BT201" s="116">
        <f t="shared" si="559"/>
        <v>87.522857272090036</v>
      </c>
      <c r="BU201" s="116">
        <f t="shared" si="559"/>
        <v>70.018285817672023</v>
      </c>
      <c r="BV201" s="116">
        <f t="shared" si="559"/>
        <v>52.51371436325401</v>
      </c>
      <c r="BW201" s="116">
        <f t="shared" si="559"/>
        <v>35.009142908835997</v>
      </c>
      <c r="BX201" s="116">
        <f t="shared" si="559"/>
        <v>17.504571454417981</v>
      </c>
      <c r="BY201" s="116">
        <f t="shared" si="559"/>
        <v>-3.5527136788005009E-14</v>
      </c>
      <c r="BZ201" s="117"/>
      <c r="CA201" s="117"/>
      <c r="CB201" s="117"/>
      <c r="CC201" s="117"/>
      <c r="CD201" s="117"/>
      <c r="CE201" s="117"/>
      <c r="CF201" s="117"/>
      <c r="CG201" s="114"/>
      <c r="CH201" s="114"/>
      <c r="CI201" s="114"/>
      <c r="CJ201" s="114"/>
      <c r="CK201" s="114"/>
      <c r="CL201" s="114"/>
      <c r="CM201" s="114"/>
      <c r="CN201" s="114"/>
      <c r="CO201" s="114"/>
      <c r="CP201" s="114"/>
      <c r="CQ201" s="114"/>
      <c r="CR201" s="114"/>
      <c r="CS201" s="114"/>
      <c r="CT201" s="114"/>
      <c r="CU201" s="114"/>
      <c r="CV201" s="114"/>
      <c r="CW201" s="114"/>
      <c r="CX201" s="114"/>
      <c r="CY201" s="114"/>
      <c r="CZ201" s="114"/>
      <c r="DA201" s="114"/>
      <c r="DB201" s="114"/>
      <c r="DC201" s="114"/>
      <c r="DD201" s="114"/>
      <c r="DE201" s="114"/>
      <c r="DF201" s="114"/>
      <c r="DG201" s="114"/>
      <c r="DH201" s="114"/>
      <c r="DI201" s="114"/>
      <c r="DJ201" s="114"/>
    </row>
    <row r="202" spans="1:114" s="83" customFormat="1" ht="1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6">
        <f>IF(BK200&gt;0.1,BK200/$B$8,0)</f>
        <v>17.504571454418016</v>
      </c>
      <c r="BL202" s="116">
        <f>IF(BL200&gt;0.1,BK202,0)</f>
        <v>17.504571454418016</v>
      </c>
      <c r="BM202" s="116">
        <f t="shared" ref="BM202:BY202" si="560">IF(BM200&gt;0.1,BL202,0)</f>
        <v>17.504571454418016</v>
      </c>
      <c r="BN202" s="116">
        <f t="shared" si="560"/>
        <v>17.504571454418016</v>
      </c>
      <c r="BO202" s="116">
        <f t="shared" si="560"/>
        <v>17.504571454418016</v>
      </c>
      <c r="BP202" s="116">
        <f t="shared" si="560"/>
        <v>17.504571454418016</v>
      </c>
      <c r="BQ202" s="116">
        <f t="shared" si="560"/>
        <v>17.504571454418016</v>
      </c>
      <c r="BR202" s="116">
        <f t="shared" si="560"/>
        <v>17.504571454418016</v>
      </c>
      <c r="BS202" s="116">
        <f t="shared" si="560"/>
        <v>17.504571454418016</v>
      </c>
      <c r="BT202" s="116">
        <f t="shared" si="560"/>
        <v>17.504571454418016</v>
      </c>
      <c r="BU202" s="116">
        <f t="shared" si="560"/>
        <v>17.504571454418016</v>
      </c>
      <c r="BV202" s="116">
        <f t="shared" si="560"/>
        <v>17.504571454418016</v>
      </c>
      <c r="BW202" s="116">
        <f t="shared" si="560"/>
        <v>17.504571454418016</v>
      </c>
      <c r="BX202" s="116">
        <f t="shared" si="560"/>
        <v>17.504571454418016</v>
      </c>
      <c r="BY202" s="116">
        <f t="shared" si="560"/>
        <v>17.504571454418016</v>
      </c>
      <c r="BZ202" s="117"/>
      <c r="CA202" s="117"/>
      <c r="CB202" s="117"/>
      <c r="CC202" s="117"/>
      <c r="CD202" s="117"/>
      <c r="CE202" s="117"/>
      <c r="CF202" s="117"/>
      <c r="CG202" s="114"/>
      <c r="CH202" s="114"/>
      <c r="CI202" s="114"/>
      <c r="CJ202" s="114"/>
      <c r="CK202" s="114"/>
      <c r="CL202" s="114"/>
      <c r="CM202" s="114"/>
      <c r="CN202" s="114"/>
      <c r="CO202" s="114"/>
      <c r="CP202" s="114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4"/>
      <c r="DE202" s="114"/>
      <c r="DF202" s="114"/>
      <c r="DG202" s="114"/>
      <c r="DH202" s="114"/>
      <c r="DI202" s="114"/>
      <c r="DJ202" s="114"/>
    </row>
    <row r="203" spans="1:114" s="83" customFormat="1" ht="15">
      <c r="A203" s="83" t="s">
        <v>224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6">
        <f>'Low LF - portfolio costs'!BL$10*BK$22</f>
        <v>267.81994325259569</v>
      </c>
      <c r="BM203" s="116">
        <f t="shared" ref="BM203:BZ203" si="561">IF(BL204&gt;0,BL204,0)</f>
        <v>249.96528036908933</v>
      </c>
      <c r="BN203" s="116">
        <f t="shared" si="561"/>
        <v>232.11061748558296</v>
      </c>
      <c r="BO203" s="116">
        <f t="shared" si="561"/>
        <v>214.2559546020766</v>
      </c>
      <c r="BP203" s="116">
        <f t="shared" si="561"/>
        <v>196.40129171857023</v>
      </c>
      <c r="BQ203" s="116">
        <f t="shared" si="561"/>
        <v>178.54662883506387</v>
      </c>
      <c r="BR203" s="116">
        <f t="shared" si="561"/>
        <v>160.69196595155751</v>
      </c>
      <c r="BS203" s="116">
        <f t="shared" si="561"/>
        <v>142.83730306805114</v>
      </c>
      <c r="BT203" s="116">
        <f t="shared" si="561"/>
        <v>124.98264018454476</v>
      </c>
      <c r="BU203" s="116">
        <f t="shared" si="561"/>
        <v>107.12797730103838</v>
      </c>
      <c r="BV203" s="116">
        <f t="shared" si="561"/>
        <v>89.273314417532006</v>
      </c>
      <c r="BW203" s="116">
        <f t="shared" si="561"/>
        <v>71.418651534025628</v>
      </c>
      <c r="BX203" s="116">
        <f t="shared" si="561"/>
        <v>53.563988650519249</v>
      </c>
      <c r="BY203" s="116">
        <f t="shared" si="561"/>
        <v>35.709325767012871</v>
      </c>
      <c r="BZ203" s="116">
        <f t="shared" si="561"/>
        <v>17.854662883506492</v>
      </c>
      <c r="CA203" s="117"/>
      <c r="CB203" s="117"/>
      <c r="CC203" s="117"/>
      <c r="CD203" s="117"/>
      <c r="CE203" s="117"/>
      <c r="CF203" s="117"/>
      <c r="CG203" s="114"/>
      <c r="CH203" s="114"/>
      <c r="CI203" s="114"/>
      <c r="CJ203" s="114"/>
      <c r="CK203" s="114"/>
      <c r="CL203" s="114"/>
      <c r="CM203" s="114"/>
      <c r="CN203" s="114"/>
      <c r="CO203" s="114"/>
      <c r="CP203" s="114"/>
      <c r="CQ203" s="114"/>
      <c r="CR203" s="114"/>
      <c r="CS203" s="114"/>
      <c r="CT203" s="114"/>
      <c r="CU203" s="114"/>
      <c r="CV203" s="114"/>
      <c r="CW203" s="114"/>
      <c r="CX203" s="114"/>
      <c r="CY203" s="114"/>
      <c r="CZ203" s="114"/>
      <c r="DA203" s="114"/>
      <c r="DB203" s="114"/>
      <c r="DC203" s="114"/>
      <c r="DD203" s="114"/>
      <c r="DE203" s="114"/>
      <c r="DF203" s="114"/>
      <c r="DG203" s="114"/>
      <c r="DH203" s="114"/>
      <c r="DI203" s="114"/>
      <c r="DJ203" s="114"/>
    </row>
    <row r="204" spans="1:114" s="83" customFormat="1" ht="1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5"/>
      <c r="BL204" s="116">
        <f>+BL203-BL205</f>
        <v>249.96528036908933</v>
      </c>
      <c r="BM204" s="116">
        <f t="shared" ref="BM204:BZ204" si="562">+BM203-BM205</f>
        <v>232.11061748558296</v>
      </c>
      <c r="BN204" s="116">
        <f t="shared" si="562"/>
        <v>214.2559546020766</v>
      </c>
      <c r="BO204" s="116">
        <f t="shared" si="562"/>
        <v>196.40129171857023</v>
      </c>
      <c r="BP204" s="116">
        <f t="shared" si="562"/>
        <v>178.54662883506387</v>
      </c>
      <c r="BQ204" s="116">
        <f t="shared" si="562"/>
        <v>160.69196595155751</v>
      </c>
      <c r="BR204" s="116">
        <f t="shared" si="562"/>
        <v>142.83730306805114</v>
      </c>
      <c r="BS204" s="116">
        <f t="shared" si="562"/>
        <v>124.98264018454476</v>
      </c>
      <c r="BT204" s="116">
        <f t="shared" si="562"/>
        <v>107.12797730103838</v>
      </c>
      <c r="BU204" s="116">
        <f t="shared" si="562"/>
        <v>89.273314417532006</v>
      </c>
      <c r="BV204" s="116">
        <f t="shared" si="562"/>
        <v>71.418651534025628</v>
      </c>
      <c r="BW204" s="116">
        <f t="shared" si="562"/>
        <v>53.563988650519249</v>
      </c>
      <c r="BX204" s="116">
        <f t="shared" si="562"/>
        <v>35.709325767012871</v>
      </c>
      <c r="BY204" s="116">
        <f t="shared" si="562"/>
        <v>17.854662883506492</v>
      </c>
      <c r="BZ204" s="116">
        <f t="shared" si="562"/>
        <v>1.1368683772161603E-13</v>
      </c>
      <c r="CA204" s="117"/>
      <c r="CB204" s="117"/>
      <c r="CC204" s="117"/>
      <c r="CD204" s="117"/>
      <c r="CE204" s="117"/>
      <c r="CF204" s="117"/>
      <c r="CG204" s="114"/>
      <c r="CH204" s="114"/>
      <c r="CI204" s="114"/>
      <c r="CJ204" s="114"/>
      <c r="CK204" s="114"/>
      <c r="CL204" s="114"/>
      <c r="CM204" s="114"/>
      <c r="CN204" s="114"/>
      <c r="CO204" s="114"/>
      <c r="CP204" s="114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4"/>
      <c r="DE204" s="114"/>
      <c r="DF204" s="114"/>
      <c r="DG204" s="114"/>
      <c r="DH204" s="114"/>
      <c r="DI204" s="114"/>
      <c r="DJ204" s="114"/>
    </row>
    <row r="205" spans="1:114" s="83" customFormat="1" ht="1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6">
        <f>IF(BL203&gt;0.1,BL203/$B$8,0)</f>
        <v>17.854662883506379</v>
      </c>
      <c r="BM205" s="116">
        <f>IF(BM203&gt;0.1,BL205,0)</f>
        <v>17.854662883506379</v>
      </c>
      <c r="BN205" s="116">
        <f t="shared" ref="BN205:BZ205" si="563">IF(BN203&gt;0.1,BM205,0)</f>
        <v>17.854662883506379</v>
      </c>
      <c r="BO205" s="116">
        <f t="shared" si="563"/>
        <v>17.854662883506379</v>
      </c>
      <c r="BP205" s="116">
        <f t="shared" si="563"/>
        <v>17.854662883506379</v>
      </c>
      <c r="BQ205" s="116">
        <f t="shared" si="563"/>
        <v>17.854662883506379</v>
      </c>
      <c r="BR205" s="116">
        <f t="shared" si="563"/>
        <v>17.854662883506379</v>
      </c>
      <c r="BS205" s="116">
        <f t="shared" si="563"/>
        <v>17.854662883506379</v>
      </c>
      <c r="BT205" s="116">
        <f t="shared" si="563"/>
        <v>17.854662883506379</v>
      </c>
      <c r="BU205" s="116">
        <f t="shared" si="563"/>
        <v>17.854662883506379</v>
      </c>
      <c r="BV205" s="116">
        <f t="shared" si="563"/>
        <v>17.854662883506379</v>
      </c>
      <c r="BW205" s="116">
        <f t="shared" si="563"/>
        <v>17.854662883506379</v>
      </c>
      <c r="BX205" s="116">
        <f t="shared" si="563"/>
        <v>17.854662883506379</v>
      </c>
      <c r="BY205" s="116">
        <f t="shared" si="563"/>
        <v>17.854662883506379</v>
      </c>
      <c r="BZ205" s="116">
        <f t="shared" si="563"/>
        <v>17.854662883506379</v>
      </c>
      <c r="CA205" s="117"/>
      <c r="CB205" s="117"/>
      <c r="CC205" s="117"/>
      <c r="CD205" s="117"/>
      <c r="CE205" s="117"/>
      <c r="CF205" s="117"/>
      <c r="CG205" s="114"/>
      <c r="CH205" s="114"/>
      <c r="CI205" s="114"/>
      <c r="CJ205" s="114"/>
      <c r="CK205" s="114"/>
      <c r="CL205" s="114"/>
      <c r="CM205" s="114"/>
      <c r="CN205" s="114"/>
      <c r="CO205" s="114"/>
      <c r="CP205" s="114"/>
      <c r="CQ205" s="114"/>
      <c r="CR205" s="114"/>
      <c r="CS205" s="114"/>
      <c r="CT205" s="114"/>
      <c r="CU205" s="114"/>
      <c r="CV205" s="114"/>
      <c r="CW205" s="114"/>
      <c r="CX205" s="114"/>
      <c r="CY205" s="114"/>
      <c r="CZ205" s="114"/>
      <c r="DA205" s="114"/>
      <c r="DB205" s="114"/>
      <c r="DC205" s="114"/>
      <c r="DD205" s="114"/>
      <c r="DE205" s="114"/>
      <c r="DF205" s="114"/>
      <c r="DG205" s="114"/>
      <c r="DH205" s="114"/>
      <c r="DI205" s="114"/>
      <c r="DJ205" s="114"/>
    </row>
    <row r="206" spans="1:114" s="83" customFormat="1" ht="15">
      <c r="A206" s="83" t="s">
        <v>225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6">
        <f>'Low LF - portfolio costs'!BM$10*BL$22</f>
        <v>273.17634211764755</v>
      </c>
      <c r="BN206" s="116">
        <f t="shared" ref="BN206:CA206" si="564">IF(BM207&gt;0,BM207,0)</f>
        <v>254.96458597647106</v>
      </c>
      <c r="BO206" s="116">
        <f t="shared" si="564"/>
        <v>236.75282983529456</v>
      </c>
      <c r="BP206" s="116">
        <f t="shared" si="564"/>
        <v>218.54107369411807</v>
      </c>
      <c r="BQ206" s="116">
        <f t="shared" si="564"/>
        <v>200.32931755294157</v>
      </c>
      <c r="BR206" s="116">
        <f t="shared" si="564"/>
        <v>182.11756141176508</v>
      </c>
      <c r="BS206" s="116">
        <f t="shared" si="564"/>
        <v>163.90580527058859</v>
      </c>
      <c r="BT206" s="116">
        <f t="shared" si="564"/>
        <v>145.69404912941209</v>
      </c>
      <c r="BU206" s="116">
        <f t="shared" si="564"/>
        <v>127.48229298823559</v>
      </c>
      <c r="BV206" s="116">
        <f t="shared" si="564"/>
        <v>109.27053684705908</v>
      </c>
      <c r="BW206" s="116">
        <f t="shared" si="564"/>
        <v>91.058780705882569</v>
      </c>
      <c r="BX206" s="116">
        <f t="shared" si="564"/>
        <v>72.847024564706061</v>
      </c>
      <c r="BY206" s="116">
        <f t="shared" si="564"/>
        <v>54.635268423529553</v>
      </c>
      <c r="BZ206" s="116">
        <f t="shared" si="564"/>
        <v>36.423512282353045</v>
      </c>
      <c r="CA206" s="116">
        <f t="shared" si="564"/>
        <v>18.21175614117654</v>
      </c>
      <c r="CB206" s="117"/>
      <c r="CC206" s="117"/>
      <c r="CD206" s="117"/>
      <c r="CE206" s="117"/>
      <c r="CF206" s="117"/>
      <c r="CG206" s="114"/>
      <c r="CH206" s="114"/>
      <c r="CI206" s="114"/>
      <c r="CJ206" s="114"/>
      <c r="CK206" s="114"/>
      <c r="CL206" s="114"/>
      <c r="CM206" s="114"/>
      <c r="CN206" s="114"/>
      <c r="CO206" s="114"/>
      <c r="CP206" s="114"/>
      <c r="CQ206" s="114"/>
      <c r="CR206" s="114"/>
      <c r="CS206" s="114"/>
      <c r="CT206" s="114"/>
      <c r="CU206" s="114"/>
      <c r="CV206" s="114"/>
      <c r="CW206" s="114"/>
      <c r="CX206" s="114"/>
      <c r="CY206" s="114"/>
      <c r="CZ206" s="114"/>
      <c r="DA206" s="114"/>
      <c r="DB206" s="114"/>
      <c r="DC206" s="114"/>
      <c r="DD206" s="114"/>
      <c r="DE206" s="114"/>
      <c r="DF206" s="114"/>
      <c r="DG206" s="114"/>
      <c r="DH206" s="114"/>
      <c r="DI206" s="114"/>
      <c r="DJ206" s="114"/>
    </row>
    <row r="207" spans="1:114" s="83" customFormat="1" ht="1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5"/>
      <c r="BM207" s="116">
        <f>+BM206-BM208</f>
        <v>254.96458597647106</v>
      </c>
      <c r="BN207" s="116">
        <f t="shared" ref="BN207:CA207" si="565">+BN206-BN208</f>
        <v>236.75282983529456</v>
      </c>
      <c r="BO207" s="116">
        <f t="shared" si="565"/>
        <v>218.54107369411807</v>
      </c>
      <c r="BP207" s="116">
        <f t="shared" si="565"/>
        <v>200.32931755294157</v>
      </c>
      <c r="BQ207" s="116">
        <f t="shared" si="565"/>
        <v>182.11756141176508</v>
      </c>
      <c r="BR207" s="116">
        <f t="shared" si="565"/>
        <v>163.90580527058859</v>
      </c>
      <c r="BS207" s="116">
        <f t="shared" si="565"/>
        <v>145.69404912941209</v>
      </c>
      <c r="BT207" s="116">
        <f t="shared" si="565"/>
        <v>127.48229298823559</v>
      </c>
      <c r="BU207" s="116">
        <f t="shared" si="565"/>
        <v>109.27053684705908</v>
      </c>
      <c r="BV207" s="116">
        <f t="shared" si="565"/>
        <v>91.058780705882569</v>
      </c>
      <c r="BW207" s="116">
        <f t="shared" si="565"/>
        <v>72.847024564706061</v>
      </c>
      <c r="BX207" s="116">
        <f t="shared" si="565"/>
        <v>54.635268423529553</v>
      </c>
      <c r="BY207" s="116">
        <f t="shared" si="565"/>
        <v>36.423512282353045</v>
      </c>
      <c r="BZ207" s="116">
        <f t="shared" si="565"/>
        <v>18.21175614117654</v>
      </c>
      <c r="CA207" s="116">
        <f t="shared" si="565"/>
        <v>3.5527136788005009E-14</v>
      </c>
      <c r="CB207" s="117"/>
      <c r="CC207" s="117"/>
      <c r="CD207" s="117"/>
      <c r="CE207" s="117"/>
      <c r="CF207" s="117"/>
      <c r="CG207" s="114"/>
      <c r="CH207" s="114"/>
      <c r="CI207" s="114"/>
      <c r="CJ207" s="114"/>
      <c r="CK207" s="114"/>
      <c r="CL207" s="114"/>
      <c r="CM207" s="114"/>
      <c r="CN207" s="114"/>
      <c r="CO207" s="114"/>
      <c r="CP207" s="114"/>
      <c r="CQ207" s="114"/>
      <c r="CR207" s="114"/>
      <c r="CS207" s="114"/>
      <c r="CT207" s="114"/>
      <c r="CU207" s="114"/>
      <c r="CV207" s="114"/>
      <c r="CW207" s="114"/>
      <c r="CX207" s="114"/>
      <c r="CY207" s="114"/>
      <c r="CZ207" s="114"/>
      <c r="DA207" s="114"/>
      <c r="DB207" s="114"/>
      <c r="DC207" s="114"/>
      <c r="DD207" s="114"/>
      <c r="DE207" s="114"/>
      <c r="DF207" s="114"/>
      <c r="DG207" s="114"/>
      <c r="DH207" s="114"/>
      <c r="DI207" s="114"/>
      <c r="DJ207" s="114"/>
    </row>
    <row r="208" spans="1:114" s="83" customFormat="1" ht="1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6">
        <f>IF(BM206&gt;0.1,BM206/$B$8,0)</f>
        <v>18.211756141176505</v>
      </c>
      <c r="BN208" s="116">
        <f>IF(BN206&gt;0.1,BM208,0)</f>
        <v>18.211756141176505</v>
      </c>
      <c r="BO208" s="116">
        <f t="shared" ref="BO208:CA208" si="566">IF(BO206&gt;0.1,BN208,0)</f>
        <v>18.211756141176505</v>
      </c>
      <c r="BP208" s="116">
        <f t="shared" si="566"/>
        <v>18.211756141176505</v>
      </c>
      <c r="BQ208" s="116">
        <f t="shared" si="566"/>
        <v>18.211756141176505</v>
      </c>
      <c r="BR208" s="116">
        <f t="shared" si="566"/>
        <v>18.211756141176505</v>
      </c>
      <c r="BS208" s="116">
        <f t="shared" si="566"/>
        <v>18.211756141176505</v>
      </c>
      <c r="BT208" s="116">
        <f t="shared" si="566"/>
        <v>18.211756141176505</v>
      </c>
      <c r="BU208" s="116">
        <f t="shared" si="566"/>
        <v>18.211756141176505</v>
      </c>
      <c r="BV208" s="116">
        <f t="shared" si="566"/>
        <v>18.211756141176505</v>
      </c>
      <c r="BW208" s="116">
        <f t="shared" si="566"/>
        <v>18.211756141176505</v>
      </c>
      <c r="BX208" s="116">
        <f t="shared" si="566"/>
        <v>18.211756141176505</v>
      </c>
      <c r="BY208" s="116">
        <f t="shared" si="566"/>
        <v>18.211756141176505</v>
      </c>
      <c r="BZ208" s="116">
        <f t="shared" si="566"/>
        <v>18.211756141176505</v>
      </c>
      <c r="CA208" s="116">
        <f t="shared" si="566"/>
        <v>18.211756141176505</v>
      </c>
      <c r="CB208" s="117"/>
      <c r="CC208" s="117"/>
      <c r="CD208" s="117"/>
      <c r="CE208" s="117"/>
      <c r="CF208" s="117"/>
      <c r="CG208" s="114"/>
      <c r="CH208" s="114"/>
      <c r="CI208" s="114"/>
      <c r="CJ208" s="114"/>
      <c r="CK208" s="114"/>
      <c r="CL208" s="114"/>
      <c r="CM208" s="114"/>
      <c r="CN208" s="114"/>
      <c r="CO208" s="114"/>
      <c r="CP208" s="114"/>
      <c r="CQ208" s="114"/>
      <c r="CR208" s="114"/>
      <c r="CS208" s="114"/>
      <c r="CT208" s="114"/>
      <c r="CU208" s="114"/>
      <c r="CV208" s="114"/>
      <c r="CW208" s="114"/>
      <c r="CX208" s="114"/>
      <c r="CY208" s="114"/>
      <c r="CZ208" s="114"/>
      <c r="DA208" s="114"/>
      <c r="DB208" s="114"/>
      <c r="DC208" s="114"/>
      <c r="DD208" s="114"/>
      <c r="DE208" s="114"/>
      <c r="DF208" s="114"/>
      <c r="DG208" s="114"/>
      <c r="DH208" s="114"/>
      <c r="DI208" s="114"/>
      <c r="DJ208" s="114"/>
    </row>
    <row r="209" spans="1:114" s="83" customFormat="1" ht="15">
      <c r="A209" s="83" t="s">
        <v>226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6">
        <f>'Low LF - portfolio costs'!BN$10*BM$22</f>
        <v>278.63986896000051</v>
      </c>
      <c r="BO209" s="116">
        <f t="shared" ref="BO209:CB209" si="567">IF(BN210&gt;0,BN210,0)</f>
        <v>260.06387769600047</v>
      </c>
      <c r="BP209" s="116">
        <f t="shared" si="567"/>
        <v>241.48788643200044</v>
      </c>
      <c r="BQ209" s="116">
        <f t="shared" si="567"/>
        <v>222.9118951680004</v>
      </c>
      <c r="BR209" s="116">
        <f t="shared" si="567"/>
        <v>204.33590390400036</v>
      </c>
      <c r="BS209" s="116">
        <f t="shared" si="567"/>
        <v>185.75991264000032</v>
      </c>
      <c r="BT209" s="116">
        <f t="shared" si="567"/>
        <v>167.18392137600028</v>
      </c>
      <c r="BU209" s="116">
        <f t="shared" si="567"/>
        <v>148.60793011200025</v>
      </c>
      <c r="BV209" s="116">
        <f t="shared" si="567"/>
        <v>130.03193884800021</v>
      </c>
      <c r="BW209" s="116">
        <f t="shared" si="567"/>
        <v>111.45594758400017</v>
      </c>
      <c r="BX209" s="116">
        <f t="shared" si="567"/>
        <v>92.879956320000133</v>
      </c>
      <c r="BY209" s="116">
        <f t="shared" si="567"/>
        <v>74.303965056000095</v>
      </c>
      <c r="BZ209" s="116">
        <f t="shared" si="567"/>
        <v>55.727973792000057</v>
      </c>
      <c r="CA209" s="116">
        <f t="shared" si="567"/>
        <v>37.151982528000019</v>
      </c>
      <c r="CB209" s="116">
        <f t="shared" si="567"/>
        <v>18.575991263999985</v>
      </c>
      <c r="CC209" s="117"/>
      <c r="CD209" s="117"/>
      <c r="CE209" s="117"/>
      <c r="CF209" s="117"/>
      <c r="CG209" s="114"/>
      <c r="CH209" s="114"/>
      <c r="CI209" s="114"/>
      <c r="CJ209" s="114"/>
      <c r="CK209" s="114"/>
      <c r="CL209" s="114"/>
      <c r="CM209" s="114"/>
      <c r="CN209" s="114"/>
      <c r="CO209" s="114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4"/>
      <c r="DE209" s="114"/>
      <c r="DF209" s="114"/>
      <c r="DG209" s="114"/>
      <c r="DH209" s="114"/>
      <c r="DI209" s="114"/>
      <c r="DJ209" s="114"/>
    </row>
    <row r="210" spans="1:114" s="83" customFormat="1" ht="1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5"/>
      <c r="BN210" s="116">
        <f>+BN209-BN211</f>
        <v>260.06387769600047</v>
      </c>
      <c r="BO210" s="116">
        <f t="shared" ref="BO210:CB210" si="568">+BO209-BO211</f>
        <v>241.48788643200044</v>
      </c>
      <c r="BP210" s="116">
        <f t="shared" si="568"/>
        <v>222.9118951680004</v>
      </c>
      <c r="BQ210" s="116">
        <f t="shared" si="568"/>
        <v>204.33590390400036</v>
      </c>
      <c r="BR210" s="116">
        <f t="shared" si="568"/>
        <v>185.75991264000032</v>
      </c>
      <c r="BS210" s="116">
        <f t="shared" si="568"/>
        <v>167.18392137600028</v>
      </c>
      <c r="BT210" s="116">
        <f t="shared" si="568"/>
        <v>148.60793011200025</v>
      </c>
      <c r="BU210" s="116">
        <f t="shared" si="568"/>
        <v>130.03193884800021</v>
      </c>
      <c r="BV210" s="116">
        <f t="shared" si="568"/>
        <v>111.45594758400017</v>
      </c>
      <c r="BW210" s="116">
        <f t="shared" si="568"/>
        <v>92.879956320000133</v>
      </c>
      <c r="BX210" s="116">
        <f t="shared" si="568"/>
        <v>74.303965056000095</v>
      </c>
      <c r="BY210" s="116">
        <f t="shared" si="568"/>
        <v>55.727973792000057</v>
      </c>
      <c r="BZ210" s="116">
        <f t="shared" si="568"/>
        <v>37.151982528000019</v>
      </c>
      <c r="CA210" s="116">
        <f t="shared" si="568"/>
        <v>18.575991263999985</v>
      </c>
      <c r="CB210" s="116">
        <f t="shared" si="568"/>
        <v>-4.9737991503207013E-14</v>
      </c>
      <c r="CC210" s="117"/>
      <c r="CD210" s="117"/>
      <c r="CE210" s="117"/>
      <c r="CF210" s="117"/>
      <c r="CG210" s="114"/>
      <c r="CH210" s="114"/>
      <c r="CI210" s="114"/>
      <c r="CJ210" s="114"/>
      <c r="CK210" s="114"/>
      <c r="CL210" s="114"/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</row>
    <row r="211" spans="1:114" s="83" customFormat="1" ht="1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6">
        <f>IF(BN209&gt;0.1,BN209/$B$8,0)</f>
        <v>18.575991264000034</v>
      </c>
      <c r="BO211" s="116">
        <f>IF(BO209&gt;0.1,BN211,0)</f>
        <v>18.575991264000034</v>
      </c>
      <c r="BP211" s="116">
        <f t="shared" ref="BP211:CB211" si="569">IF(BP209&gt;0.1,BO211,0)</f>
        <v>18.575991264000034</v>
      </c>
      <c r="BQ211" s="116">
        <f t="shared" si="569"/>
        <v>18.575991264000034</v>
      </c>
      <c r="BR211" s="116">
        <f t="shared" si="569"/>
        <v>18.575991264000034</v>
      </c>
      <c r="BS211" s="116">
        <f t="shared" si="569"/>
        <v>18.575991264000034</v>
      </c>
      <c r="BT211" s="116">
        <f t="shared" si="569"/>
        <v>18.575991264000034</v>
      </c>
      <c r="BU211" s="116">
        <f t="shared" si="569"/>
        <v>18.575991264000034</v>
      </c>
      <c r="BV211" s="116">
        <f t="shared" si="569"/>
        <v>18.575991264000034</v>
      </c>
      <c r="BW211" s="116">
        <f t="shared" si="569"/>
        <v>18.575991264000034</v>
      </c>
      <c r="BX211" s="116">
        <f t="shared" si="569"/>
        <v>18.575991264000034</v>
      </c>
      <c r="BY211" s="116">
        <f t="shared" si="569"/>
        <v>18.575991264000034</v>
      </c>
      <c r="BZ211" s="116">
        <f t="shared" si="569"/>
        <v>18.575991264000034</v>
      </c>
      <c r="CA211" s="116">
        <f t="shared" si="569"/>
        <v>18.575991264000034</v>
      </c>
      <c r="CB211" s="116">
        <f t="shared" si="569"/>
        <v>18.575991264000034</v>
      </c>
      <c r="CC211" s="117"/>
      <c r="CD211" s="117"/>
      <c r="CE211" s="117"/>
      <c r="CF211" s="117"/>
      <c r="CG211" s="114"/>
      <c r="CH211" s="114"/>
      <c r="CI211" s="114"/>
      <c r="CJ211" s="114"/>
      <c r="CK211" s="114"/>
      <c r="CL211" s="114"/>
      <c r="CM211" s="114"/>
      <c r="CN211" s="114"/>
      <c r="CO211" s="114"/>
      <c r="CP211" s="114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4"/>
      <c r="DE211" s="114"/>
      <c r="DF211" s="114"/>
      <c r="DG211" s="114"/>
      <c r="DH211" s="114"/>
      <c r="DI211" s="114"/>
      <c r="DJ211" s="114"/>
    </row>
    <row r="212" spans="1:114" s="83" customFormat="1" ht="15">
      <c r="A212" s="83" t="s">
        <v>227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6">
        <f>'Low LF - portfolio costs'!BO$10*BN$22</f>
        <v>284.21266633920055</v>
      </c>
      <c r="BP212" s="116">
        <f t="shared" ref="BP212:CC212" si="570">IF(BO213&gt;0,BO213,0)</f>
        <v>265.2651552499205</v>
      </c>
      <c r="BQ212" s="116">
        <f t="shared" si="570"/>
        <v>246.31764416064047</v>
      </c>
      <c r="BR212" s="116">
        <f t="shared" si="570"/>
        <v>227.37013307136044</v>
      </c>
      <c r="BS212" s="116">
        <f t="shared" si="570"/>
        <v>208.42262198208041</v>
      </c>
      <c r="BT212" s="116">
        <f t="shared" si="570"/>
        <v>189.47511089280039</v>
      </c>
      <c r="BU212" s="116">
        <f t="shared" si="570"/>
        <v>170.52759980352036</v>
      </c>
      <c r="BV212" s="116">
        <f t="shared" si="570"/>
        <v>151.58008871424033</v>
      </c>
      <c r="BW212" s="116">
        <f t="shared" si="570"/>
        <v>132.63257762496031</v>
      </c>
      <c r="BX212" s="116">
        <f t="shared" si="570"/>
        <v>113.68506653568026</v>
      </c>
      <c r="BY212" s="116">
        <f t="shared" si="570"/>
        <v>94.737555446400222</v>
      </c>
      <c r="BZ212" s="116">
        <f t="shared" si="570"/>
        <v>75.790044357120181</v>
      </c>
      <c r="CA212" s="116">
        <f t="shared" si="570"/>
        <v>56.842533267840139</v>
      </c>
      <c r="CB212" s="116">
        <f t="shared" si="570"/>
        <v>37.895022178560097</v>
      </c>
      <c r="CC212" s="116">
        <f t="shared" si="570"/>
        <v>18.947511089280059</v>
      </c>
      <c r="CD212" s="117"/>
      <c r="CE212" s="117"/>
      <c r="CF212" s="117"/>
      <c r="CG212" s="114"/>
      <c r="CH212" s="114"/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</row>
    <row r="213" spans="1:114" s="83" customFormat="1" ht="1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5"/>
      <c r="BO213" s="116">
        <f>+BO212-BO214</f>
        <v>265.2651552499205</v>
      </c>
      <c r="BP213" s="116">
        <f t="shared" ref="BP213:CC213" si="571">+BP212-BP214</f>
        <v>246.31764416064047</v>
      </c>
      <c r="BQ213" s="116">
        <f t="shared" si="571"/>
        <v>227.37013307136044</v>
      </c>
      <c r="BR213" s="116">
        <f t="shared" si="571"/>
        <v>208.42262198208041</v>
      </c>
      <c r="BS213" s="116">
        <f t="shared" si="571"/>
        <v>189.47511089280039</v>
      </c>
      <c r="BT213" s="116">
        <f t="shared" si="571"/>
        <v>170.52759980352036</v>
      </c>
      <c r="BU213" s="116">
        <f t="shared" si="571"/>
        <v>151.58008871424033</v>
      </c>
      <c r="BV213" s="116">
        <f t="shared" si="571"/>
        <v>132.63257762496031</v>
      </c>
      <c r="BW213" s="116">
        <f t="shared" si="571"/>
        <v>113.68506653568026</v>
      </c>
      <c r="BX213" s="116">
        <f t="shared" si="571"/>
        <v>94.737555446400222</v>
      </c>
      <c r="BY213" s="116">
        <f t="shared" si="571"/>
        <v>75.790044357120181</v>
      </c>
      <c r="BZ213" s="116">
        <f t="shared" si="571"/>
        <v>56.842533267840139</v>
      </c>
      <c r="CA213" s="116">
        <f t="shared" si="571"/>
        <v>37.895022178560097</v>
      </c>
      <c r="CB213" s="116">
        <f t="shared" si="571"/>
        <v>18.947511089280059</v>
      </c>
      <c r="CC213" s="116">
        <f t="shared" si="571"/>
        <v>0</v>
      </c>
      <c r="CD213" s="117"/>
      <c r="CE213" s="117"/>
      <c r="CF213" s="117"/>
      <c r="CG213" s="114"/>
      <c r="CH213" s="114"/>
      <c r="CI213" s="114"/>
      <c r="CJ213" s="114"/>
      <c r="CK213" s="114"/>
      <c r="CL213" s="114"/>
      <c r="CM213" s="114"/>
      <c r="CN213" s="114"/>
      <c r="CO213" s="114"/>
      <c r="CP213" s="114"/>
      <c r="CQ213" s="114"/>
      <c r="CR213" s="114"/>
      <c r="CS213" s="114"/>
      <c r="CT213" s="114"/>
      <c r="CU213" s="114"/>
      <c r="CV213" s="114"/>
      <c r="CW213" s="114"/>
      <c r="CX213" s="114"/>
      <c r="CY213" s="114"/>
      <c r="CZ213" s="114"/>
      <c r="DA213" s="114"/>
      <c r="DB213" s="114"/>
      <c r="DC213" s="114"/>
      <c r="DD213" s="114"/>
      <c r="DE213" s="114"/>
      <c r="DF213" s="114"/>
      <c r="DG213" s="114"/>
      <c r="DH213" s="114"/>
      <c r="DI213" s="114"/>
      <c r="DJ213" s="114"/>
    </row>
    <row r="214" spans="1:114" s="83" customFormat="1" ht="1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117"/>
      <c r="BO214" s="116">
        <f>IF(BO212&gt;0.1,BO212/$B$8,0)</f>
        <v>18.947511089280038</v>
      </c>
      <c r="BP214" s="116">
        <f>IF(BP212&gt;0.1,BO214,0)</f>
        <v>18.947511089280038</v>
      </c>
      <c r="BQ214" s="116">
        <f t="shared" ref="BQ214:CC214" si="572">IF(BQ212&gt;0.1,BP214,0)</f>
        <v>18.947511089280038</v>
      </c>
      <c r="BR214" s="116">
        <f t="shared" si="572"/>
        <v>18.947511089280038</v>
      </c>
      <c r="BS214" s="116">
        <f t="shared" si="572"/>
        <v>18.947511089280038</v>
      </c>
      <c r="BT214" s="116">
        <f t="shared" si="572"/>
        <v>18.947511089280038</v>
      </c>
      <c r="BU214" s="116">
        <f t="shared" si="572"/>
        <v>18.947511089280038</v>
      </c>
      <c r="BV214" s="116">
        <f t="shared" si="572"/>
        <v>18.947511089280038</v>
      </c>
      <c r="BW214" s="116">
        <f t="shared" si="572"/>
        <v>18.947511089280038</v>
      </c>
      <c r="BX214" s="116">
        <f t="shared" si="572"/>
        <v>18.947511089280038</v>
      </c>
      <c r="BY214" s="116">
        <f t="shared" si="572"/>
        <v>18.947511089280038</v>
      </c>
      <c r="BZ214" s="116">
        <f t="shared" si="572"/>
        <v>18.947511089280038</v>
      </c>
      <c r="CA214" s="116">
        <f t="shared" si="572"/>
        <v>18.947511089280038</v>
      </c>
      <c r="CB214" s="116">
        <f t="shared" si="572"/>
        <v>18.947511089280038</v>
      </c>
      <c r="CC214" s="116">
        <f t="shared" si="572"/>
        <v>18.947511089280038</v>
      </c>
      <c r="CD214" s="117"/>
      <c r="CE214" s="117"/>
      <c r="CF214" s="117"/>
      <c r="CG214" s="114"/>
      <c r="CH214" s="114"/>
      <c r="CI214" s="114"/>
      <c r="CJ214" s="114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4"/>
      <c r="DG214" s="114"/>
      <c r="DH214" s="114"/>
      <c r="DI214" s="114"/>
      <c r="DJ214" s="114"/>
    </row>
    <row r="215" spans="1:114" s="83" customFormat="1" ht="15">
      <c r="A215" s="83" t="s">
        <v>228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6">
        <f>'Low LF - portfolio costs'!BP$10*BO$22</f>
        <v>289.89691966598457</v>
      </c>
      <c r="BQ215" s="116">
        <f t="shared" ref="BQ215:CD215" si="573">IF(BP216&gt;0,BP216,0)</f>
        <v>270.57045835491891</v>
      </c>
      <c r="BR215" s="116">
        <f t="shared" si="573"/>
        <v>251.24399704385328</v>
      </c>
      <c r="BS215" s="116">
        <f t="shared" si="573"/>
        <v>231.91753573278766</v>
      </c>
      <c r="BT215" s="116">
        <f t="shared" si="573"/>
        <v>212.59107442172203</v>
      </c>
      <c r="BU215" s="116">
        <f t="shared" si="573"/>
        <v>193.2646131106564</v>
      </c>
      <c r="BV215" s="116">
        <f t="shared" si="573"/>
        <v>173.93815179959077</v>
      </c>
      <c r="BW215" s="116">
        <f t="shared" si="573"/>
        <v>154.61169048852514</v>
      </c>
      <c r="BX215" s="116">
        <f t="shared" si="573"/>
        <v>135.28522917745951</v>
      </c>
      <c r="BY215" s="116">
        <f t="shared" si="573"/>
        <v>115.95876786639387</v>
      </c>
      <c r="BZ215" s="116">
        <f t="shared" si="573"/>
        <v>96.632306555328228</v>
      </c>
      <c r="CA215" s="116">
        <f t="shared" si="573"/>
        <v>77.305845244262585</v>
      </c>
      <c r="CB215" s="116">
        <f t="shared" si="573"/>
        <v>57.979383933196942</v>
      </c>
      <c r="CC215" s="116">
        <f t="shared" si="573"/>
        <v>38.6529226221313</v>
      </c>
      <c r="CD215" s="116">
        <f t="shared" si="573"/>
        <v>19.32646131106566</v>
      </c>
      <c r="CE215" s="117"/>
      <c r="CF215" s="117"/>
      <c r="CG215" s="114"/>
      <c r="CH215" s="114"/>
      <c r="CI215" s="114"/>
      <c r="CJ215" s="114"/>
      <c r="CK215" s="114"/>
      <c r="CL215" s="114"/>
      <c r="CM215" s="114"/>
      <c r="CN215" s="114"/>
      <c r="CO215" s="114"/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4"/>
      <c r="DE215" s="114"/>
      <c r="DF215" s="114"/>
      <c r="DG215" s="114"/>
      <c r="DH215" s="114"/>
      <c r="DI215" s="114"/>
      <c r="DJ215" s="114"/>
    </row>
    <row r="216" spans="1:114" s="83" customFormat="1" ht="1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5"/>
      <c r="BP216" s="116">
        <f>+BP215-BP217</f>
        <v>270.57045835491891</v>
      </c>
      <c r="BQ216" s="116">
        <f t="shared" ref="BQ216:CD216" si="574">+BQ215-BQ217</f>
        <v>251.24399704385328</v>
      </c>
      <c r="BR216" s="116">
        <f t="shared" si="574"/>
        <v>231.91753573278766</v>
      </c>
      <c r="BS216" s="116">
        <f t="shared" si="574"/>
        <v>212.59107442172203</v>
      </c>
      <c r="BT216" s="116">
        <f t="shared" si="574"/>
        <v>193.2646131106564</v>
      </c>
      <c r="BU216" s="116">
        <f t="shared" si="574"/>
        <v>173.93815179959077</v>
      </c>
      <c r="BV216" s="116">
        <f t="shared" si="574"/>
        <v>154.61169048852514</v>
      </c>
      <c r="BW216" s="116">
        <f t="shared" si="574"/>
        <v>135.28522917745951</v>
      </c>
      <c r="BX216" s="116">
        <f t="shared" si="574"/>
        <v>115.95876786639387</v>
      </c>
      <c r="BY216" s="116">
        <f t="shared" si="574"/>
        <v>96.632306555328228</v>
      </c>
      <c r="BZ216" s="116">
        <f t="shared" si="574"/>
        <v>77.305845244262585</v>
      </c>
      <c r="CA216" s="116">
        <f t="shared" si="574"/>
        <v>57.979383933196942</v>
      </c>
      <c r="CB216" s="116">
        <f t="shared" si="574"/>
        <v>38.6529226221313</v>
      </c>
      <c r="CC216" s="116">
        <f t="shared" si="574"/>
        <v>19.32646131106566</v>
      </c>
      <c r="CD216" s="116">
        <f t="shared" si="574"/>
        <v>0</v>
      </c>
      <c r="CE216" s="117"/>
      <c r="CF216" s="117"/>
      <c r="CG216" s="114"/>
      <c r="CH216" s="114"/>
      <c r="CI216" s="114"/>
      <c r="CJ216" s="114"/>
      <c r="CK216" s="114"/>
      <c r="CL216" s="114"/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4"/>
      <c r="DE216" s="114"/>
      <c r="DF216" s="114"/>
      <c r="DG216" s="114"/>
      <c r="DH216" s="114"/>
      <c r="DI216" s="114"/>
      <c r="DJ216" s="114"/>
    </row>
    <row r="217" spans="1:114" s="83" customFormat="1" ht="1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6">
        <f>IF(BP215&gt;0.1,BP215/$B$8,0)</f>
        <v>19.326461311065639</v>
      </c>
      <c r="BQ217" s="116">
        <f>IF(BQ215&gt;0.1,BP217,0)</f>
        <v>19.326461311065639</v>
      </c>
      <c r="BR217" s="116">
        <f t="shared" ref="BR217:CD217" si="575">IF(BR215&gt;0.1,BQ217,0)</f>
        <v>19.326461311065639</v>
      </c>
      <c r="BS217" s="116">
        <f t="shared" si="575"/>
        <v>19.326461311065639</v>
      </c>
      <c r="BT217" s="116">
        <f t="shared" si="575"/>
        <v>19.326461311065639</v>
      </c>
      <c r="BU217" s="116">
        <f t="shared" si="575"/>
        <v>19.326461311065639</v>
      </c>
      <c r="BV217" s="116">
        <f t="shared" si="575"/>
        <v>19.326461311065639</v>
      </c>
      <c r="BW217" s="116">
        <f t="shared" si="575"/>
        <v>19.326461311065639</v>
      </c>
      <c r="BX217" s="116">
        <f t="shared" si="575"/>
        <v>19.326461311065639</v>
      </c>
      <c r="BY217" s="116">
        <f t="shared" si="575"/>
        <v>19.326461311065639</v>
      </c>
      <c r="BZ217" s="116">
        <f t="shared" si="575"/>
        <v>19.326461311065639</v>
      </c>
      <c r="CA217" s="116">
        <f t="shared" si="575"/>
        <v>19.326461311065639</v>
      </c>
      <c r="CB217" s="116">
        <f t="shared" si="575"/>
        <v>19.326461311065639</v>
      </c>
      <c r="CC217" s="116">
        <f t="shared" si="575"/>
        <v>19.326461311065639</v>
      </c>
      <c r="CD217" s="116">
        <f t="shared" si="575"/>
        <v>19.326461311065639</v>
      </c>
      <c r="CE217" s="117"/>
      <c r="CF217" s="117"/>
      <c r="CG217" s="114"/>
      <c r="CH217" s="114"/>
      <c r="CI217" s="114"/>
      <c r="CJ217" s="114"/>
      <c r="CK217" s="114"/>
      <c r="CL217" s="114"/>
      <c r="CM217" s="114"/>
      <c r="CN217" s="114"/>
      <c r="CO217" s="114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14"/>
      <c r="DD217" s="114"/>
      <c r="DE217" s="114"/>
      <c r="DF217" s="114"/>
      <c r="DG217" s="114"/>
      <c r="DH217" s="114"/>
      <c r="DI217" s="114"/>
      <c r="DJ217" s="114"/>
    </row>
    <row r="218" spans="1:114" s="83" customFormat="1" ht="15">
      <c r="A218" s="83" t="s">
        <v>229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6">
        <f>'Low LF - portfolio costs'!BQ$10*BP$22</f>
        <v>295.69485805930424</v>
      </c>
      <c r="BR218" s="116">
        <f t="shared" ref="BR218:CE218" si="576">IF(BQ219&gt;0,BQ219,0)</f>
        <v>275.9818675220173</v>
      </c>
      <c r="BS218" s="116">
        <f t="shared" si="576"/>
        <v>256.26887698473035</v>
      </c>
      <c r="BT218" s="116">
        <f t="shared" si="576"/>
        <v>236.55588644744341</v>
      </c>
      <c r="BU218" s="116">
        <f t="shared" si="576"/>
        <v>216.84289591015647</v>
      </c>
      <c r="BV218" s="116">
        <f t="shared" si="576"/>
        <v>197.12990537286953</v>
      </c>
      <c r="BW218" s="116">
        <f t="shared" si="576"/>
        <v>177.41691483558259</v>
      </c>
      <c r="BX218" s="116">
        <f t="shared" si="576"/>
        <v>157.70392429829565</v>
      </c>
      <c r="BY218" s="116">
        <f t="shared" si="576"/>
        <v>137.99093376100871</v>
      </c>
      <c r="BZ218" s="116">
        <f t="shared" si="576"/>
        <v>118.27794322372176</v>
      </c>
      <c r="CA218" s="116">
        <f t="shared" si="576"/>
        <v>98.564952686434822</v>
      </c>
      <c r="CB218" s="116">
        <f t="shared" si="576"/>
        <v>78.85196214914788</v>
      </c>
      <c r="CC218" s="116">
        <f t="shared" si="576"/>
        <v>59.138971611860931</v>
      </c>
      <c r="CD218" s="116">
        <f t="shared" si="576"/>
        <v>39.425981074573983</v>
      </c>
      <c r="CE218" s="116">
        <f t="shared" si="576"/>
        <v>19.712990537287034</v>
      </c>
      <c r="CF218" s="117"/>
      <c r="CG218" s="114"/>
      <c r="CH218" s="114"/>
      <c r="CI218" s="114"/>
      <c r="CJ218" s="114"/>
      <c r="CK218" s="114"/>
      <c r="CL218" s="114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4"/>
      <c r="DF218" s="114"/>
      <c r="DG218" s="114"/>
      <c r="DH218" s="114"/>
      <c r="DI218" s="114"/>
      <c r="DJ218" s="114"/>
    </row>
    <row r="219" spans="1:114" s="83" customFormat="1" ht="1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5"/>
      <c r="BQ219" s="116">
        <f>+BQ218-BQ220</f>
        <v>275.9818675220173</v>
      </c>
      <c r="BR219" s="116">
        <f t="shared" ref="BR219:CE219" si="577">+BR218-BR220</f>
        <v>256.26887698473035</v>
      </c>
      <c r="BS219" s="116">
        <f t="shared" si="577"/>
        <v>236.55588644744341</v>
      </c>
      <c r="BT219" s="116">
        <f t="shared" si="577"/>
        <v>216.84289591015647</v>
      </c>
      <c r="BU219" s="116">
        <f t="shared" si="577"/>
        <v>197.12990537286953</v>
      </c>
      <c r="BV219" s="116">
        <f t="shared" si="577"/>
        <v>177.41691483558259</v>
      </c>
      <c r="BW219" s="116">
        <f t="shared" si="577"/>
        <v>157.70392429829565</v>
      </c>
      <c r="BX219" s="116">
        <f t="shared" si="577"/>
        <v>137.99093376100871</v>
      </c>
      <c r="BY219" s="116">
        <f t="shared" si="577"/>
        <v>118.27794322372176</v>
      </c>
      <c r="BZ219" s="116">
        <f t="shared" si="577"/>
        <v>98.564952686434822</v>
      </c>
      <c r="CA219" s="116">
        <f t="shared" si="577"/>
        <v>78.85196214914788</v>
      </c>
      <c r="CB219" s="116">
        <f t="shared" si="577"/>
        <v>59.138971611860931</v>
      </c>
      <c r="CC219" s="116">
        <f t="shared" si="577"/>
        <v>39.425981074573983</v>
      </c>
      <c r="CD219" s="116">
        <f t="shared" si="577"/>
        <v>19.712990537287034</v>
      </c>
      <c r="CE219" s="116">
        <f t="shared" si="577"/>
        <v>8.5265128291212022E-14</v>
      </c>
      <c r="CF219" s="117"/>
      <c r="CG219" s="114"/>
      <c r="CH219" s="114"/>
      <c r="CI219" s="114"/>
      <c r="CJ219" s="114"/>
      <c r="CK219" s="114"/>
      <c r="CL219" s="114"/>
      <c r="CM219" s="114"/>
      <c r="CN219" s="114"/>
      <c r="CO219" s="114"/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4"/>
      <c r="DA219" s="114"/>
      <c r="DB219" s="114"/>
      <c r="DC219" s="114"/>
      <c r="DD219" s="114"/>
      <c r="DE219" s="114"/>
      <c r="DF219" s="114"/>
      <c r="DG219" s="114"/>
      <c r="DH219" s="114"/>
      <c r="DI219" s="114"/>
      <c r="DJ219" s="114"/>
    </row>
    <row r="220" spans="1:114" s="83" customFormat="1" ht="1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6">
        <f>IF(BQ218&gt;0.1,BQ218/$B$8,0)</f>
        <v>19.712990537286949</v>
      </c>
      <c r="BR220" s="116">
        <f>IF(BR218&gt;0.1,BQ220,0)</f>
        <v>19.712990537286949</v>
      </c>
      <c r="BS220" s="116">
        <f t="shared" ref="BS220:CE220" si="578">IF(BS218&gt;0.1,BR220,0)</f>
        <v>19.712990537286949</v>
      </c>
      <c r="BT220" s="116">
        <f t="shared" si="578"/>
        <v>19.712990537286949</v>
      </c>
      <c r="BU220" s="116">
        <f t="shared" si="578"/>
        <v>19.712990537286949</v>
      </c>
      <c r="BV220" s="116">
        <f t="shared" si="578"/>
        <v>19.712990537286949</v>
      </c>
      <c r="BW220" s="116">
        <f t="shared" si="578"/>
        <v>19.712990537286949</v>
      </c>
      <c r="BX220" s="116">
        <f t="shared" si="578"/>
        <v>19.712990537286949</v>
      </c>
      <c r="BY220" s="116">
        <f t="shared" si="578"/>
        <v>19.712990537286949</v>
      </c>
      <c r="BZ220" s="116">
        <f t="shared" si="578"/>
        <v>19.712990537286949</v>
      </c>
      <c r="CA220" s="116">
        <f t="shared" si="578"/>
        <v>19.712990537286949</v>
      </c>
      <c r="CB220" s="116">
        <f t="shared" si="578"/>
        <v>19.712990537286949</v>
      </c>
      <c r="CC220" s="116">
        <f t="shared" si="578"/>
        <v>19.712990537286949</v>
      </c>
      <c r="CD220" s="116">
        <f t="shared" si="578"/>
        <v>19.712990537286949</v>
      </c>
      <c r="CE220" s="116">
        <f t="shared" si="578"/>
        <v>19.712990537286949</v>
      </c>
      <c r="CF220" s="117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</row>
    <row r="221" spans="1:114" s="83" customFormat="1" ht="15">
      <c r="A221" s="83" t="s">
        <v>230</v>
      </c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17"/>
      <c r="BR221" s="116">
        <f>'Low LF - portfolio costs'!BR$10*BQ$22</f>
        <v>301.60875522049037</v>
      </c>
      <c r="BS221" s="116">
        <f t="shared" ref="BS221:CF221" si="579">IF(BR222&gt;0,BR222,0)</f>
        <v>281.5015048724577</v>
      </c>
      <c r="BT221" s="116">
        <f t="shared" si="579"/>
        <v>261.39425452442504</v>
      </c>
      <c r="BU221" s="116">
        <f t="shared" si="579"/>
        <v>241.28700417639234</v>
      </c>
      <c r="BV221" s="116">
        <f t="shared" si="579"/>
        <v>221.17975382835965</v>
      </c>
      <c r="BW221" s="116">
        <f t="shared" si="579"/>
        <v>201.07250348032696</v>
      </c>
      <c r="BX221" s="116">
        <f t="shared" si="579"/>
        <v>180.96525313229427</v>
      </c>
      <c r="BY221" s="116">
        <f t="shared" si="579"/>
        <v>160.85800278426157</v>
      </c>
      <c r="BZ221" s="116">
        <f t="shared" si="579"/>
        <v>140.75075243622888</v>
      </c>
      <c r="CA221" s="116">
        <f t="shared" si="579"/>
        <v>120.64350208819619</v>
      </c>
      <c r="CB221" s="116">
        <f t="shared" si="579"/>
        <v>100.53625174016349</v>
      </c>
      <c r="CC221" s="116">
        <f t="shared" si="579"/>
        <v>80.4290013921308</v>
      </c>
      <c r="CD221" s="116">
        <f t="shared" si="579"/>
        <v>60.321751044098107</v>
      </c>
      <c r="CE221" s="116">
        <f t="shared" si="579"/>
        <v>40.214500696065414</v>
      </c>
      <c r="CF221" s="116">
        <f t="shared" si="579"/>
        <v>20.107250348032725</v>
      </c>
      <c r="CG221" s="114"/>
      <c r="CH221" s="114"/>
      <c r="CI221" s="114"/>
      <c r="CJ221" s="114"/>
      <c r="CK221" s="114"/>
      <c r="CL221" s="114"/>
      <c r="CM221" s="114"/>
      <c r="CN221" s="114"/>
      <c r="CO221" s="114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114"/>
      <c r="DA221" s="114"/>
      <c r="DB221" s="114"/>
      <c r="DC221" s="114"/>
      <c r="DD221" s="114"/>
      <c r="DE221" s="114"/>
      <c r="DF221" s="114"/>
      <c r="DG221" s="114"/>
      <c r="DH221" s="114"/>
      <c r="DI221" s="114"/>
      <c r="DJ221" s="114"/>
    </row>
    <row r="222" spans="1:114" s="83" customFormat="1" ht="1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  <c r="BQ222" s="115"/>
      <c r="BR222" s="116">
        <f>+BR221-BR223</f>
        <v>281.5015048724577</v>
      </c>
      <c r="BS222" s="116">
        <f t="shared" ref="BS222:CF222" si="580">+BS221-BS223</f>
        <v>261.39425452442504</v>
      </c>
      <c r="BT222" s="116">
        <f t="shared" si="580"/>
        <v>241.28700417639234</v>
      </c>
      <c r="BU222" s="116">
        <f t="shared" si="580"/>
        <v>221.17975382835965</v>
      </c>
      <c r="BV222" s="116">
        <f t="shared" si="580"/>
        <v>201.07250348032696</v>
      </c>
      <c r="BW222" s="116">
        <f t="shared" si="580"/>
        <v>180.96525313229427</v>
      </c>
      <c r="BX222" s="116">
        <f t="shared" si="580"/>
        <v>160.85800278426157</v>
      </c>
      <c r="BY222" s="116">
        <f t="shared" si="580"/>
        <v>140.75075243622888</v>
      </c>
      <c r="BZ222" s="116">
        <f t="shared" si="580"/>
        <v>120.64350208819619</v>
      </c>
      <c r="CA222" s="116">
        <f t="shared" si="580"/>
        <v>100.53625174016349</v>
      </c>
      <c r="CB222" s="116">
        <f t="shared" si="580"/>
        <v>80.4290013921308</v>
      </c>
      <c r="CC222" s="116">
        <f t="shared" si="580"/>
        <v>60.321751044098107</v>
      </c>
      <c r="CD222" s="116">
        <f t="shared" si="580"/>
        <v>40.214500696065414</v>
      </c>
      <c r="CE222" s="116">
        <f t="shared" si="580"/>
        <v>20.107250348032725</v>
      </c>
      <c r="CF222" s="116">
        <f t="shared" si="580"/>
        <v>3.5527136788005009E-14</v>
      </c>
      <c r="CG222" s="114"/>
      <c r="CH222" s="114"/>
      <c r="CI222" s="114"/>
      <c r="CJ222" s="114"/>
      <c r="CK222" s="114"/>
      <c r="CL222" s="114"/>
      <c r="CM222" s="114"/>
      <c r="CN222" s="114"/>
      <c r="CO222" s="114"/>
      <c r="CP222" s="114"/>
      <c r="CQ222" s="114"/>
      <c r="CR222" s="114"/>
      <c r="CS222" s="114"/>
      <c r="CT222" s="114"/>
      <c r="CU222" s="114"/>
      <c r="CV222" s="114"/>
      <c r="CW222" s="114"/>
      <c r="CX222" s="114"/>
      <c r="CY222" s="114"/>
      <c r="CZ222" s="114"/>
      <c r="DA222" s="114"/>
      <c r="DB222" s="114"/>
      <c r="DC222" s="114"/>
      <c r="DD222" s="114"/>
      <c r="DE222" s="114"/>
      <c r="DF222" s="114"/>
      <c r="DG222" s="114"/>
      <c r="DH222" s="114"/>
      <c r="DI222" s="114"/>
      <c r="DJ222" s="114"/>
    </row>
    <row r="223" spans="1:114" s="83" customFormat="1" ht="1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  <c r="BQ223" s="117"/>
      <c r="BR223" s="116">
        <f>IF(BR221&gt;0.1,BR221/$B$8,0)</f>
        <v>20.107250348032689</v>
      </c>
      <c r="BS223" s="116">
        <f>IF(BS221&gt;0.1,BR223,0)</f>
        <v>20.107250348032689</v>
      </c>
      <c r="BT223" s="116">
        <f t="shared" ref="BT223:CF223" si="581">IF(BT221&gt;0.1,BS223,0)</f>
        <v>20.107250348032689</v>
      </c>
      <c r="BU223" s="116">
        <f t="shared" si="581"/>
        <v>20.107250348032689</v>
      </c>
      <c r="BV223" s="116">
        <f t="shared" si="581"/>
        <v>20.107250348032689</v>
      </c>
      <c r="BW223" s="116">
        <f t="shared" si="581"/>
        <v>20.107250348032689</v>
      </c>
      <c r="BX223" s="116">
        <f t="shared" si="581"/>
        <v>20.107250348032689</v>
      </c>
      <c r="BY223" s="116">
        <f t="shared" si="581"/>
        <v>20.107250348032689</v>
      </c>
      <c r="BZ223" s="116">
        <f t="shared" si="581"/>
        <v>20.107250348032689</v>
      </c>
      <c r="CA223" s="116">
        <f t="shared" si="581"/>
        <v>20.107250348032689</v>
      </c>
      <c r="CB223" s="116">
        <f t="shared" si="581"/>
        <v>20.107250348032689</v>
      </c>
      <c r="CC223" s="116">
        <f t="shared" si="581"/>
        <v>20.107250348032689</v>
      </c>
      <c r="CD223" s="116">
        <f t="shared" si="581"/>
        <v>20.107250348032689</v>
      </c>
      <c r="CE223" s="116">
        <f t="shared" si="581"/>
        <v>20.107250348032689</v>
      </c>
      <c r="CF223" s="116">
        <f t="shared" si="581"/>
        <v>20.107250348032689</v>
      </c>
      <c r="CG223" s="114"/>
      <c r="CH223" s="114"/>
      <c r="CI223" s="114"/>
      <c r="CJ223" s="114"/>
      <c r="CK223" s="114"/>
      <c r="CL223" s="114"/>
      <c r="CM223" s="114"/>
      <c r="CN223" s="114"/>
      <c r="CO223" s="114"/>
      <c r="CP223" s="114"/>
      <c r="CQ223" s="114"/>
      <c r="CR223" s="114"/>
      <c r="CS223" s="114"/>
      <c r="CT223" s="114"/>
      <c r="CU223" s="114"/>
      <c r="CV223" s="114"/>
      <c r="CW223" s="114"/>
      <c r="CX223" s="114"/>
      <c r="CY223" s="114"/>
      <c r="CZ223" s="114"/>
      <c r="DA223" s="114"/>
      <c r="DB223" s="114"/>
      <c r="DC223" s="114"/>
      <c r="DD223" s="114"/>
      <c r="DE223" s="114"/>
      <c r="DF223" s="114"/>
      <c r="DG223" s="114"/>
      <c r="DH223" s="114"/>
      <c r="DI223" s="114"/>
      <c r="DJ223" s="114"/>
    </row>
    <row r="224" spans="1:114" s="83" customFormat="1" ht="15">
      <c r="A224" s="83" t="s">
        <v>231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  <c r="BQ224" s="117"/>
      <c r="BR224" s="117"/>
      <c r="BS224" s="116">
        <f>'Low LF - portfolio costs'!BS$10*BR$22</f>
        <v>307.64093032490013</v>
      </c>
      <c r="BT224" s="116">
        <f t="shared" ref="BT224:CG224" si="582">IF(BS225&gt;0,BS225,0)</f>
        <v>287.1315349699068</v>
      </c>
      <c r="BU224" s="116">
        <f t="shared" si="582"/>
        <v>266.62213961491346</v>
      </c>
      <c r="BV224" s="116">
        <f t="shared" si="582"/>
        <v>246.11274425992013</v>
      </c>
      <c r="BW224" s="116">
        <f t="shared" si="582"/>
        <v>225.6033489049268</v>
      </c>
      <c r="BX224" s="116">
        <f t="shared" si="582"/>
        <v>205.09395354993347</v>
      </c>
      <c r="BY224" s="116">
        <f t="shared" si="582"/>
        <v>184.58455819494014</v>
      </c>
      <c r="BZ224" s="116">
        <f t="shared" si="582"/>
        <v>164.07516283994681</v>
      </c>
      <c r="CA224" s="116">
        <f t="shared" si="582"/>
        <v>143.56576748495348</v>
      </c>
      <c r="CB224" s="116">
        <f t="shared" si="582"/>
        <v>123.05637212996014</v>
      </c>
      <c r="CC224" s="116">
        <f t="shared" si="582"/>
        <v>102.54697677496679</v>
      </c>
      <c r="CD224" s="116">
        <f t="shared" si="582"/>
        <v>82.037581419973449</v>
      </c>
      <c r="CE224" s="116">
        <f t="shared" si="582"/>
        <v>61.528186064980105</v>
      </c>
      <c r="CF224" s="116">
        <f t="shared" si="582"/>
        <v>41.01879070998676</v>
      </c>
      <c r="CG224" s="116">
        <f t="shared" si="582"/>
        <v>20.509395354993419</v>
      </c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114"/>
      <c r="DI224" s="114"/>
      <c r="DJ224" s="114"/>
    </row>
    <row r="225" spans="1:114" s="83" customFormat="1" ht="1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  <c r="BQ225" s="117"/>
      <c r="BR225" s="115"/>
      <c r="BS225" s="116">
        <f>+BS224-BS226</f>
        <v>287.1315349699068</v>
      </c>
      <c r="BT225" s="116">
        <f t="shared" ref="BT225:CG225" si="583">+BT224-BT226</f>
        <v>266.62213961491346</v>
      </c>
      <c r="BU225" s="116">
        <f t="shared" si="583"/>
        <v>246.11274425992013</v>
      </c>
      <c r="BV225" s="116">
        <f t="shared" si="583"/>
        <v>225.6033489049268</v>
      </c>
      <c r="BW225" s="116">
        <f t="shared" si="583"/>
        <v>205.09395354993347</v>
      </c>
      <c r="BX225" s="116">
        <f t="shared" si="583"/>
        <v>184.58455819494014</v>
      </c>
      <c r="BY225" s="116">
        <f t="shared" si="583"/>
        <v>164.07516283994681</v>
      </c>
      <c r="BZ225" s="116">
        <f t="shared" si="583"/>
        <v>143.56576748495348</v>
      </c>
      <c r="CA225" s="116">
        <f t="shared" si="583"/>
        <v>123.05637212996014</v>
      </c>
      <c r="CB225" s="116">
        <f t="shared" si="583"/>
        <v>102.54697677496679</v>
      </c>
      <c r="CC225" s="116">
        <f t="shared" si="583"/>
        <v>82.037581419973449</v>
      </c>
      <c r="CD225" s="116">
        <f t="shared" si="583"/>
        <v>61.528186064980105</v>
      </c>
      <c r="CE225" s="116">
        <f t="shared" si="583"/>
        <v>41.01879070998676</v>
      </c>
      <c r="CF225" s="116">
        <f t="shared" si="583"/>
        <v>20.509395354993419</v>
      </c>
      <c r="CG225" s="116">
        <f t="shared" si="583"/>
        <v>7.815970093361102E-14</v>
      </c>
      <c r="CH225" s="114"/>
      <c r="CI225" s="114"/>
      <c r="CJ225" s="114"/>
      <c r="CK225" s="114"/>
      <c r="CL225" s="114"/>
      <c r="CM225" s="114"/>
      <c r="CN225" s="114"/>
      <c r="CO225" s="114"/>
      <c r="CP225" s="114"/>
      <c r="CQ225" s="114"/>
      <c r="CR225" s="114"/>
      <c r="CS225" s="114"/>
      <c r="CT225" s="114"/>
      <c r="CU225" s="114"/>
      <c r="CV225" s="114"/>
      <c r="CW225" s="114"/>
      <c r="CX225" s="114"/>
      <c r="CY225" s="114"/>
      <c r="CZ225" s="114"/>
      <c r="DA225" s="114"/>
      <c r="DB225" s="114"/>
      <c r="DC225" s="114"/>
      <c r="DD225" s="114"/>
      <c r="DE225" s="114"/>
      <c r="DF225" s="114"/>
      <c r="DG225" s="114"/>
      <c r="DH225" s="114"/>
      <c r="DI225" s="114"/>
      <c r="DJ225" s="114"/>
    </row>
    <row r="226" spans="1:114" s="83" customFormat="1" ht="1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6">
        <f>IF(BS224&gt;0.1,BS224/$B$8,0)</f>
        <v>20.509395354993341</v>
      </c>
      <c r="BT226" s="116">
        <f>IF(BT224&gt;0.1,BS226,0)</f>
        <v>20.509395354993341</v>
      </c>
      <c r="BU226" s="116">
        <f t="shared" ref="BU226:CG226" si="584">IF(BU224&gt;0.1,BT226,0)</f>
        <v>20.509395354993341</v>
      </c>
      <c r="BV226" s="116">
        <f t="shared" si="584"/>
        <v>20.509395354993341</v>
      </c>
      <c r="BW226" s="116">
        <f t="shared" si="584"/>
        <v>20.509395354993341</v>
      </c>
      <c r="BX226" s="116">
        <f t="shared" si="584"/>
        <v>20.509395354993341</v>
      </c>
      <c r="BY226" s="116">
        <f t="shared" si="584"/>
        <v>20.509395354993341</v>
      </c>
      <c r="BZ226" s="116">
        <f t="shared" si="584"/>
        <v>20.509395354993341</v>
      </c>
      <c r="CA226" s="116">
        <f t="shared" si="584"/>
        <v>20.509395354993341</v>
      </c>
      <c r="CB226" s="116">
        <f t="shared" si="584"/>
        <v>20.509395354993341</v>
      </c>
      <c r="CC226" s="116">
        <f t="shared" si="584"/>
        <v>20.509395354993341</v>
      </c>
      <c r="CD226" s="116">
        <f t="shared" si="584"/>
        <v>20.509395354993341</v>
      </c>
      <c r="CE226" s="116">
        <f t="shared" si="584"/>
        <v>20.509395354993341</v>
      </c>
      <c r="CF226" s="116">
        <f t="shared" si="584"/>
        <v>20.509395354993341</v>
      </c>
      <c r="CG226" s="116">
        <f t="shared" si="584"/>
        <v>20.509395354993341</v>
      </c>
      <c r="CH226" s="114"/>
      <c r="CI226" s="114"/>
      <c r="CJ226" s="114"/>
      <c r="CK226" s="114"/>
      <c r="CL226" s="114"/>
      <c r="CM226" s="114"/>
      <c r="CN226" s="114"/>
      <c r="CO226" s="114"/>
      <c r="CP226" s="114"/>
      <c r="CQ226" s="114"/>
      <c r="CR226" s="114"/>
      <c r="CS226" s="114"/>
      <c r="CT226" s="114"/>
      <c r="CU226" s="114"/>
      <c r="CV226" s="114"/>
      <c r="CW226" s="114"/>
      <c r="CX226" s="114"/>
      <c r="CY226" s="114"/>
      <c r="CZ226" s="114"/>
      <c r="DA226" s="114"/>
      <c r="DB226" s="114"/>
      <c r="DC226" s="114"/>
      <c r="DD226" s="114"/>
      <c r="DE226" s="114"/>
      <c r="DF226" s="114"/>
      <c r="DG226" s="114"/>
      <c r="DH226" s="114"/>
      <c r="DI226" s="114"/>
      <c r="DJ226" s="114"/>
    </row>
    <row r="227" spans="1:114" s="83" customFormat="1" ht="15">
      <c r="A227" s="83" t="s">
        <v>232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6">
        <f>'Low LF - portfolio costs'!BT$10*BS$22</f>
        <v>313.79374893139817</v>
      </c>
      <c r="BU227" s="116">
        <f t="shared" ref="BU227:CH227" si="585">IF(BT228&gt;0,BT228,0)</f>
        <v>292.87416566930494</v>
      </c>
      <c r="BV227" s="116">
        <f t="shared" si="585"/>
        <v>271.95458240721172</v>
      </c>
      <c r="BW227" s="116">
        <f t="shared" si="585"/>
        <v>251.03499914511849</v>
      </c>
      <c r="BX227" s="116">
        <f t="shared" si="585"/>
        <v>230.11541588302526</v>
      </c>
      <c r="BY227" s="116">
        <f t="shared" si="585"/>
        <v>209.19583262093204</v>
      </c>
      <c r="BZ227" s="116">
        <f t="shared" si="585"/>
        <v>188.27624935883881</v>
      </c>
      <c r="CA227" s="116">
        <f t="shared" si="585"/>
        <v>167.35666609674558</v>
      </c>
      <c r="CB227" s="116">
        <f t="shared" si="585"/>
        <v>146.43708283465236</v>
      </c>
      <c r="CC227" s="116">
        <f t="shared" si="585"/>
        <v>125.51749957255915</v>
      </c>
      <c r="CD227" s="116">
        <f t="shared" si="585"/>
        <v>104.59791631046593</v>
      </c>
      <c r="CE227" s="116">
        <f t="shared" si="585"/>
        <v>83.678333048372721</v>
      </c>
      <c r="CF227" s="116">
        <f t="shared" si="585"/>
        <v>62.758749786279509</v>
      </c>
      <c r="CG227" s="116">
        <f t="shared" si="585"/>
        <v>41.839166524186297</v>
      </c>
      <c r="CH227" s="116">
        <f t="shared" si="585"/>
        <v>20.919583262093084</v>
      </c>
      <c r="CI227" s="114"/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4"/>
      <c r="DE227" s="114"/>
      <c r="DF227" s="114"/>
      <c r="DG227" s="114"/>
      <c r="DH227" s="114"/>
      <c r="DI227" s="114"/>
      <c r="DJ227" s="114"/>
    </row>
    <row r="228" spans="1:114" s="83" customFormat="1" ht="1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7"/>
      <c r="BR228" s="117"/>
      <c r="BS228" s="115"/>
      <c r="BT228" s="116">
        <f>+BT227-BT229</f>
        <v>292.87416566930494</v>
      </c>
      <c r="BU228" s="116">
        <f t="shared" ref="BU228:CH228" si="586">+BU227-BU229</f>
        <v>271.95458240721172</v>
      </c>
      <c r="BV228" s="116">
        <f t="shared" si="586"/>
        <v>251.03499914511849</v>
      </c>
      <c r="BW228" s="116">
        <f t="shared" si="586"/>
        <v>230.11541588302526</v>
      </c>
      <c r="BX228" s="116">
        <f t="shared" si="586"/>
        <v>209.19583262093204</v>
      </c>
      <c r="BY228" s="116">
        <f t="shared" si="586"/>
        <v>188.27624935883881</v>
      </c>
      <c r="BZ228" s="116">
        <f t="shared" si="586"/>
        <v>167.35666609674558</v>
      </c>
      <c r="CA228" s="116">
        <f t="shared" si="586"/>
        <v>146.43708283465236</v>
      </c>
      <c r="CB228" s="116">
        <f t="shared" si="586"/>
        <v>125.51749957255915</v>
      </c>
      <c r="CC228" s="116">
        <f t="shared" si="586"/>
        <v>104.59791631046593</v>
      </c>
      <c r="CD228" s="116">
        <f t="shared" si="586"/>
        <v>83.678333048372721</v>
      </c>
      <c r="CE228" s="116">
        <f t="shared" si="586"/>
        <v>62.758749786279509</v>
      </c>
      <c r="CF228" s="116">
        <f t="shared" si="586"/>
        <v>41.839166524186297</v>
      </c>
      <c r="CG228" s="116">
        <f t="shared" si="586"/>
        <v>20.919583262093084</v>
      </c>
      <c r="CH228" s="116">
        <f t="shared" si="586"/>
        <v>-1.2789769243681803E-13</v>
      </c>
      <c r="CI228" s="114"/>
      <c r="CJ228" s="114"/>
      <c r="CK228" s="114"/>
      <c r="CL228" s="114"/>
      <c r="CM228" s="114"/>
      <c r="CN228" s="114"/>
      <c r="CO228" s="114"/>
      <c r="CP228" s="114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4"/>
      <c r="DA228" s="114"/>
      <c r="DB228" s="114"/>
      <c r="DC228" s="114"/>
      <c r="DD228" s="114"/>
      <c r="DE228" s="114"/>
      <c r="DF228" s="114"/>
      <c r="DG228" s="114"/>
      <c r="DH228" s="114"/>
      <c r="DI228" s="114"/>
      <c r="DJ228" s="114"/>
    </row>
    <row r="229" spans="1:114" s="83" customFormat="1" ht="1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  <c r="BR229" s="117"/>
      <c r="BS229" s="117"/>
      <c r="BT229" s="116">
        <f>IF(BT227&gt;0.1,BT227/$B$8,0)</f>
        <v>20.919583262093212</v>
      </c>
      <c r="BU229" s="116">
        <f>IF(BU227&gt;0.1,BT229,0)</f>
        <v>20.919583262093212</v>
      </c>
      <c r="BV229" s="116">
        <f t="shared" ref="BV229:CH229" si="587">IF(BV227&gt;0.1,BU229,0)</f>
        <v>20.919583262093212</v>
      </c>
      <c r="BW229" s="116">
        <f t="shared" si="587"/>
        <v>20.919583262093212</v>
      </c>
      <c r="BX229" s="116">
        <f t="shared" si="587"/>
        <v>20.919583262093212</v>
      </c>
      <c r="BY229" s="116">
        <f t="shared" si="587"/>
        <v>20.919583262093212</v>
      </c>
      <c r="BZ229" s="116">
        <f t="shared" si="587"/>
        <v>20.919583262093212</v>
      </c>
      <c r="CA229" s="116">
        <f t="shared" si="587"/>
        <v>20.919583262093212</v>
      </c>
      <c r="CB229" s="116">
        <f t="shared" si="587"/>
        <v>20.919583262093212</v>
      </c>
      <c r="CC229" s="116">
        <f t="shared" si="587"/>
        <v>20.919583262093212</v>
      </c>
      <c r="CD229" s="116">
        <f t="shared" si="587"/>
        <v>20.919583262093212</v>
      </c>
      <c r="CE229" s="116">
        <f t="shared" si="587"/>
        <v>20.919583262093212</v>
      </c>
      <c r="CF229" s="116">
        <f t="shared" si="587"/>
        <v>20.919583262093212</v>
      </c>
      <c r="CG229" s="116">
        <f t="shared" si="587"/>
        <v>20.919583262093212</v>
      </c>
      <c r="CH229" s="116">
        <f t="shared" si="587"/>
        <v>20.919583262093212</v>
      </c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114"/>
      <c r="DI229" s="114"/>
      <c r="DJ229" s="114"/>
    </row>
    <row r="230" spans="1:114" s="83" customFormat="1" ht="15">
      <c r="A230" s="83" t="s">
        <v>233</v>
      </c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6">
        <f>'Low LF - portfolio costs'!BU$10*BT$22</f>
        <v>320.06962391002605</v>
      </c>
      <c r="BV230" s="116">
        <f t="shared" ref="BV230:CI230" si="588">IF(BU231&gt;0,BU231,0)</f>
        <v>298.73164898269096</v>
      </c>
      <c r="BW230" s="116">
        <f t="shared" si="588"/>
        <v>277.39367405535586</v>
      </c>
      <c r="BX230" s="116">
        <f t="shared" si="588"/>
        <v>256.05569912802076</v>
      </c>
      <c r="BY230" s="116">
        <f t="shared" si="588"/>
        <v>234.71772420068569</v>
      </c>
      <c r="BZ230" s="116">
        <f t="shared" si="588"/>
        <v>213.37974927335063</v>
      </c>
      <c r="CA230" s="116">
        <f t="shared" si="588"/>
        <v>192.04177434601556</v>
      </c>
      <c r="CB230" s="116">
        <f t="shared" si="588"/>
        <v>170.70379941868049</v>
      </c>
      <c r="CC230" s="116">
        <f t="shared" si="588"/>
        <v>149.36582449134542</v>
      </c>
      <c r="CD230" s="116">
        <f t="shared" si="588"/>
        <v>128.02784956401035</v>
      </c>
      <c r="CE230" s="116">
        <f t="shared" si="588"/>
        <v>106.68987463667528</v>
      </c>
      <c r="CF230" s="116">
        <f t="shared" si="588"/>
        <v>85.351899709340216</v>
      </c>
      <c r="CG230" s="116">
        <f t="shared" si="588"/>
        <v>64.013924782005148</v>
      </c>
      <c r="CH230" s="116">
        <f t="shared" si="588"/>
        <v>42.67594985467008</v>
      </c>
      <c r="CI230" s="116">
        <f t="shared" si="588"/>
        <v>21.337974927335008</v>
      </c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</row>
    <row r="231" spans="1:114" s="83" customFormat="1" ht="1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  <c r="BQ231" s="117"/>
      <c r="BR231" s="117"/>
      <c r="BS231" s="117"/>
      <c r="BT231" s="115"/>
      <c r="BU231" s="116">
        <f>+BU230-BU232</f>
        <v>298.73164898269096</v>
      </c>
      <c r="BV231" s="116">
        <f t="shared" ref="BV231:CI231" si="589">+BV230-BV232</f>
        <v>277.39367405535586</v>
      </c>
      <c r="BW231" s="116">
        <f t="shared" si="589"/>
        <v>256.05569912802076</v>
      </c>
      <c r="BX231" s="116">
        <f t="shared" si="589"/>
        <v>234.71772420068569</v>
      </c>
      <c r="BY231" s="116">
        <f t="shared" si="589"/>
        <v>213.37974927335063</v>
      </c>
      <c r="BZ231" s="116">
        <f t="shared" si="589"/>
        <v>192.04177434601556</v>
      </c>
      <c r="CA231" s="116">
        <f t="shared" si="589"/>
        <v>170.70379941868049</v>
      </c>
      <c r="CB231" s="116">
        <f t="shared" si="589"/>
        <v>149.36582449134542</v>
      </c>
      <c r="CC231" s="116">
        <f t="shared" si="589"/>
        <v>128.02784956401035</v>
      </c>
      <c r="CD231" s="116">
        <f t="shared" si="589"/>
        <v>106.68987463667528</v>
      </c>
      <c r="CE231" s="116">
        <f t="shared" si="589"/>
        <v>85.351899709340216</v>
      </c>
      <c r="CF231" s="116">
        <f t="shared" si="589"/>
        <v>64.013924782005148</v>
      </c>
      <c r="CG231" s="116">
        <f t="shared" si="589"/>
        <v>42.67594985467008</v>
      </c>
      <c r="CH231" s="116">
        <f t="shared" si="589"/>
        <v>21.337974927335008</v>
      </c>
      <c r="CI231" s="116">
        <f t="shared" si="589"/>
        <v>-6.3948846218409017E-14</v>
      </c>
      <c r="CJ231" s="114"/>
      <c r="CK231" s="114"/>
      <c r="CL231" s="114"/>
      <c r="CM231" s="114"/>
      <c r="CN231" s="114"/>
      <c r="CO231" s="114"/>
      <c r="CP231" s="114"/>
      <c r="CQ231" s="114"/>
      <c r="CR231" s="114"/>
      <c r="CS231" s="114"/>
      <c r="CT231" s="114"/>
      <c r="CU231" s="114"/>
      <c r="CV231" s="114"/>
      <c r="CW231" s="114"/>
      <c r="CX231" s="114"/>
      <c r="CY231" s="114"/>
      <c r="CZ231" s="114"/>
      <c r="DA231" s="114"/>
      <c r="DB231" s="114"/>
      <c r="DC231" s="114"/>
      <c r="DD231" s="114"/>
      <c r="DE231" s="114"/>
      <c r="DF231" s="114"/>
      <c r="DG231" s="114"/>
      <c r="DH231" s="114"/>
      <c r="DI231" s="114"/>
      <c r="DJ231" s="114"/>
    </row>
    <row r="232" spans="1:114" s="83" customFormat="1" ht="1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7"/>
      <c r="BU232" s="116">
        <f>IF(BU230&gt;0.1,BU230/$B$8,0)</f>
        <v>21.337974927335072</v>
      </c>
      <c r="BV232" s="116">
        <f>IF(BV230&gt;0.1,BU232,0)</f>
        <v>21.337974927335072</v>
      </c>
      <c r="BW232" s="116">
        <f t="shared" ref="BW232:CI232" si="590">IF(BW230&gt;0.1,BV232,0)</f>
        <v>21.337974927335072</v>
      </c>
      <c r="BX232" s="116">
        <f t="shared" si="590"/>
        <v>21.337974927335072</v>
      </c>
      <c r="BY232" s="116">
        <f t="shared" si="590"/>
        <v>21.337974927335072</v>
      </c>
      <c r="BZ232" s="116">
        <f t="shared" si="590"/>
        <v>21.337974927335072</v>
      </c>
      <c r="CA232" s="116">
        <f t="shared" si="590"/>
        <v>21.337974927335072</v>
      </c>
      <c r="CB232" s="116">
        <f t="shared" si="590"/>
        <v>21.337974927335072</v>
      </c>
      <c r="CC232" s="116">
        <f t="shared" si="590"/>
        <v>21.337974927335072</v>
      </c>
      <c r="CD232" s="116">
        <f t="shared" si="590"/>
        <v>21.337974927335072</v>
      </c>
      <c r="CE232" s="116">
        <f t="shared" si="590"/>
        <v>21.337974927335072</v>
      </c>
      <c r="CF232" s="116">
        <f t="shared" si="590"/>
        <v>21.337974927335072</v>
      </c>
      <c r="CG232" s="116">
        <f t="shared" si="590"/>
        <v>21.337974927335072</v>
      </c>
      <c r="CH232" s="116">
        <f t="shared" si="590"/>
        <v>21.337974927335072</v>
      </c>
      <c r="CI232" s="116">
        <f t="shared" si="590"/>
        <v>21.337974927335072</v>
      </c>
      <c r="CJ232" s="114"/>
      <c r="CK232" s="114"/>
      <c r="CL232" s="114"/>
      <c r="CM232" s="114"/>
      <c r="CN232" s="114"/>
      <c r="CO232" s="114"/>
      <c r="CP232" s="114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4"/>
      <c r="DA232" s="114"/>
      <c r="DB232" s="114"/>
      <c r="DC232" s="114"/>
      <c r="DD232" s="114"/>
      <c r="DE232" s="114"/>
      <c r="DF232" s="114"/>
      <c r="DG232" s="114"/>
      <c r="DH232" s="114"/>
      <c r="DI232" s="114"/>
      <c r="DJ232" s="114"/>
    </row>
    <row r="233" spans="1:114" s="83" customFormat="1" ht="15">
      <c r="A233" s="83" t="s">
        <v>234</v>
      </c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  <c r="BS233" s="117"/>
      <c r="BT233" s="117"/>
      <c r="BU233" s="117"/>
      <c r="BV233" s="116">
        <f>'Low LF - portfolio costs'!BV$10*BU$22</f>
        <v>326.47101638822664</v>
      </c>
      <c r="BW233" s="116">
        <f t="shared" ref="BW233:CJ233" si="591">IF(BV234&gt;0,BV234,0)</f>
        <v>304.70628196234486</v>
      </c>
      <c r="BX233" s="116">
        <f t="shared" si="591"/>
        <v>282.94154753646308</v>
      </c>
      <c r="BY233" s="116">
        <f t="shared" si="591"/>
        <v>261.17681311058129</v>
      </c>
      <c r="BZ233" s="116">
        <f t="shared" si="591"/>
        <v>239.41207868469951</v>
      </c>
      <c r="CA233" s="116">
        <f t="shared" si="591"/>
        <v>217.64734425881772</v>
      </c>
      <c r="CB233" s="116">
        <f t="shared" si="591"/>
        <v>195.88260983293594</v>
      </c>
      <c r="CC233" s="116">
        <f t="shared" si="591"/>
        <v>174.11787540705416</v>
      </c>
      <c r="CD233" s="116">
        <f t="shared" si="591"/>
        <v>152.35314098117237</v>
      </c>
      <c r="CE233" s="116">
        <f t="shared" si="591"/>
        <v>130.58840655529059</v>
      </c>
      <c r="CF233" s="116">
        <f t="shared" si="591"/>
        <v>108.82367212940881</v>
      </c>
      <c r="CG233" s="116">
        <f t="shared" si="591"/>
        <v>87.058937703527022</v>
      </c>
      <c r="CH233" s="116">
        <f t="shared" si="591"/>
        <v>65.294203277645238</v>
      </c>
      <c r="CI233" s="116">
        <f t="shared" si="591"/>
        <v>43.529468851763461</v>
      </c>
      <c r="CJ233" s="116">
        <f t="shared" si="591"/>
        <v>21.764734425881684</v>
      </c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4"/>
      <c r="CU233" s="114"/>
      <c r="CV233" s="114"/>
      <c r="CW233" s="114"/>
      <c r="CX233" s="114"/>
      <c r="CY233" s="114"/>
      <c r="CZ233" s="114"/>
      <c r="DA233" s="114"/>
      <c r="DB233" s="114"/>
      <c r="DC233" s="114"/>
      <c r="DD233" s="114"/>
      <c r="DE233" s="114"/>
      <c r="DF233" s="114"/>
      <c r="DG233" s="114"/>
      <c r="DH233" s="114"/>
      <c r="DI233" s="114"/>
      <c r="DJ233" s="114"/>
    </row>
    <row r="234" spans="1:114" s="83" customFormat="1" ht="15"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15"/>
      <c r="BV234" s="116">
        <f>+BV233-BV235</f>
        <v>304.70628196234486</v>
      </c>
      <c r="BW234" s="116">
        <f t="shared" ref="BW234:CJ234" si="592">+BW233-BW235</f>
        <v>282.94154753646308</v>
      </c>
      <c r="BX234" s="116">
        <f t="shared" si="592"/>
        <v>261.17681311058129</v>
      </c>
      <c r="BY234" s="116">
        <f t="shared" si="592"/>
        <v>239.41207868469951</v>
      </c>
      <c r="BZ234" s="116">
        <f t="shared" si="592"/>
        <v>217.64734425881772</v>
      </c>
      <c r="CA234" s="116">
        <f t="shared" si="592"/>
        <v>195.88260983293594</v>
      </c>
      <c r="CB234" s="116">
        <f t="shared" si="592"/>
        <v>174.11787540705416</v>
      </c>
      <c r="CC234" s="116">
        <f t="shared" si="592"/>
        <v>152.35314098117237</v>
      </c>
      <c r="CD234" s="116">
        <f t="shared" si="592"/>
        <v>130.58840655529059</v>
      </c>
      <c r="CE234" s="116">
        <f t="shared" si="592"/>
        <v>108.82367212940881</v>
      </c>
      <c r="CF234" s="116">
        <f t="shared" si="592"/>
        <v>87.058937703527022</v>
      </c>
      <c r="CG234" s="116">
        <f t="shared" si="592"/>
        <v>65.294203277645238</v>
      </c>
      <c r="CH234" s="116">
        <f t="shared" si="592"/>
        <v>43.529468851763461</v>
      </c>
      <c r="CI234" s="116">
        <f t="shared" si="592"/>
        <v>21.764734425881684</v>
      </c>
      <c r="CJ234" s="116">
        <f t="shared" si="592"/>
        <v>-9.2370555648813024E-14</v>
      </c>
      <c r="CK234" s="114"/>
      <c r="CL234" s="114"/>
      <c r="CM234" s="114"/>
      <c r="CN234" s="114"/>
      <c r="CO234" s="114"/>
      <c r="CP234" s="114"/>
      <c r="CQ234" s="114"/>
      <c r="CR234" s="114"/>
      <c r="CS234" s="114"/>
      <c r="CT234" s="114"/>
      <c r="CU234" s="114"/>
      <c r="CV234" s="114"/>
      <c r="CW234" s="114"/>
      <c r="CX234" s="114"/>
      <c r="CY234" s="114"/>
      <c r="CZ234" s="114"/>
      <c r="DA234" s="114"/>
      <c r="DB234" s="114"/>
      <c r="DC234" s="114"/>
      <c r="DD234" s="114"/>
      <c r="DE234" s="114"/>
      <c r="DF234" s="114"/>
      <c r="DG234" s="114"/>
      <c r="DH234" s="114"/>
      <c r="DI234" s="114"/>
      <c r="DJ234" s="114"/>
    </row>
    <row r="235" spans="1:114" s="83" customFormat="1" ht="15"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6">
        <f>IF(BV233&gt;0.1,BV233/$B$8,0)</f>
        <v>21.764734425881777</v>
      </c>
      <c r="BW235" s="116">
        <f>IF(BW233&gt;0.1,BV235,0)</f>
        <v>21.764734425881777</v>
      </c>
      <c r="BX235" s="116">
        <f t="shared" ref="BX235:CJ235" si="593">IF(BX233&gt;0.1,BW235,0)</f>
        <v>21.764734425881777</v>
      </c>
      <c r="BY235" s="116">
        <f t="shared" si="593"/>
        <v>21.764734425881777</v>
      </c>
      <c r="BZ235" s="116">
        <f t="shared" si="593"/>
        <v>21.764734425881777</v>
      </c>
      <c r="CA235" s="116">
        <f t="shared" si="593"/>
        <v>21.764734425881777</v>
      </c>
      <c r="CB235" s="116">
        <f t="shared" si="593"/>
        <v>21.764734425881777</v>
      </c>
      <c r="CC235" s="116">
        <f t="shared" si="593"/>
        <v>21.764734425881777</v>
      </c>
      <c r="CD235" s="116">
        <f t="shared" si="593"/>
        <v>21.764734425881777</v>
      </c>
      <c r="CE235" s="116">
        <f t="shared" si="593"/>
        <v>21.764734425881777</v>
      </c>
      <c r="CF235" s="116">
        <f t="shared" si="593"/>
        <v>21.764734425881777</v>
      </c>
      <c r="CG235" s="116">
        <f t="shared" si="593"/>
        <v>21.764734425881777</v>
      </c>
      <c r="CH235" s="116">
        <f t="shared" si="593"/>
        <v>21.764734425881777</v>
      </c>
      <c r="CI235" s="116">
        <f t="shared" si="593"/>
        <v>21.764734425881777</v>
      </c>
      <c r="CJ235" s="116">
        <f t="shared" si="593"/>
        <v>21.764734425881777</v>
      </c>
      <c r="CK235" s="114"/>
      <c r="CL235" s="114"/>
      <c r="CM235" s="114"/>
      <c r="CN235" s="114"/>
      <c r="CO235" s="114"/>
      <c r="CP235" s="114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4"/>
      <c r="DE235" s="114"/>
      <c r="DF235" s="114"/>
      <c r="DG235" s="114"/>
      <c r="DH235" s="114"/>
      <c r="DI235" s="114"/>
      <c r="DJ235" s="114"/>
    </row>
    <row r="236" spans="1:114" s="83" customFormat="1" ht="15">
      <c r="A236" s="83" t="s">
        <v>235</v>
      </c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6">
        <f>'Low LF - portfolio costs'!BW$10*BV$22</f>
        <v>333.00043671599121</v>
      </c>
      <c r="BX236" s="116">
        <f t="shared" ref="BX236:CK236" si="594">IF(BW237&gt;0,BW237,0)</f>
        <v>310.80040760159181</v>
      </c>
      <c r="BY236" s="116">
        <f t="shared" si="594"/>
        <v>288.60037848719242</v>
      </c>
      <c r="BZ236" s="116">
        <f t="shared" si="594"/>
        <v>266.40034937279302</v>
      </c>
      <c r="CA236" s="116">
        <f t="shared" si="594"/>
        <v>244.20032025839362</v>
      </c>
      <c r="CB236" s="116">
        <f t="shared" si="594"/>
        <v>222.00029114399422</v>
      </c>
      <c r="CC236" s="116">
        <f t="shared" si="594"/>
        <v>199.80026202959482</v>
      </c>
      <c r="CD236" s="116">
        <f t="shared" si="594"/>
        <v>177.60023291519542</v>
      </c>
      <c r="CE236" s="116">
        <f t="shared" si="594"/>
        <v>155.40020380079602</v>
      </c>
      <c r="CF236" s="116">
        <f t="shared" si="594"/>
        <v>133.20017468639662</v>
      </c>
      <c r="CG236" s="116">
        <f t="shared" si="594"/>
        <v>111.00014557199721</v>
      </c>
      <c r="CH236" s="116">
        <f t="shared" si="594"/>
        <v>88.800116457597795</v>
      </c>
      <c r="CI236" s="116">
        <f t="shared" si="594"/>
        <v>66.600087343198382</v>
      </c>
      <c r="CJ236" s="116">
        <f t="shared" si="594"/>
        <v>44.400058228798969</v>
      </c>
      <c r="CK236" s="116">
        <f t="shared" si="594"/>
        <v>22.200029114399555</v>
      </c>
      <c r="CL236" s="114"/>
      <c r="CM236" s="114"/>
      <c r="CN236" s="114"/>
      <c r="CO236" s="114"/>
      <c r="CP236" s="114"/>
      <c r="CQ236" s="114"/>
      <c r="CR236" s="114"/>
      <c r="CS236" s="114"/>
      <c r="CT236" s="114"/>
      <c r="CU236" s="114"/>
      <c r="CV236" s="114"/>
      <c r="CW236" s="114"/>
      <c r="CX236" s="114"/>
      <c r="CY236" s="114"/>
      <c r="CZ236" s="114"/>
      <c r="DA236" s="114"/>
      <c r="DB236" s="114"/>
      <c r="DC236" s="114"/>
      <c r="DD236" s="114"/>
      <c r="DE236" s="114"/>
      <c r="DF236" s="114"/>
      <c r="DG236" s="114"/>
      <c r="DH236" s="114"/>
      <c r="DI236" s="114"/>
      <c r="DJ236" s="114"/>
    </row>
    <row r="237" spans="1:114" s="83" customFormat="1" ht="15"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  <c r="BR237" s="117"/>
      <c r="BS237" s="117"/>
      <c r="BT237" s="117"/>
      <c r="BU237" s="117"/>
      <c r="BV237" s="115"/>
      <c r="BW237" s="116">
        <f>+BW236-BW238</f>
        <v>310.80040760159181</v>
      </c>
      <c r="BX237" s="116">
        <f t="shared" ref="BX237:CK237" si="595">+BX236-BX238</f>
        <v>288.60037848719242</v>
      </c>
      <c r="BY237" s="116">
        <f t="shared" si="595"/>
        <v>266.40034937279302</v>
      </c>
      <c r="BZ237" s="116">
        <f t="shared" si="595"/>
        <v>244.20032025839362</v>
      </c>
      <c r="CA237" s="116">
        <f t="shared" si="595"/>
        <v>222.00029114399422</v>
      </c>
      <c r="CB237" s="116">
        <f t="shared" si="595"/>
        <v>199.80026202959482</v>
      </c>
      <c r="CC237" s="116">
        <f t="shared" si="595"/>
        <v>177.60023291519542</v>
      </c>
      <c r="CD237" s="116">
        <f t="shared" si="595"/>
        <v>155.40020380079602</v>
      </c>
      <c r="CE237" s="116">
        <f t="shared" si="595"/>
        <v>133.20017468639662</v>
      </c>
      <c r="CF237" s="116">
        <f t="shared" si="595"/>
        <v>111.00014557199721</v>
      </c>
      <c r="CG237" s="116">
        <f t="shared" si="595"/>
        <v>88.800116457597795</v>
      </c>
      <c r="CH237" s="116">
        <f t="shared" si="595"/>
        <v>66.600087343198382</v>
      </c>
      <c r="CI237" s="116">
        <f t="shared" si="595"/>
        <v>44.400058228798969</v>
      </c>
      <c r="CJ237" s="116">
        <f t="shared" si="595"/>
        <v>22.200029114399555</v>
      </c>
      <c r="CK237" s="116">
        <f t="shared" si="595"/>
        <v>1.4210854715202004E-13</v>
      </c>
      <c r="CL237" s="114"/>
      <c r="CM237" s="114"/>
      <c r="CN237" s="114"/>
      <c r="CO237" s="114"/>
      <c r="CP237" s="114"/>
      <c r="CQ237" s="114"/>
      <c r="CR237" s="114"/>
      <c r="CS237" s="114"/>
      <c r="CT237" s="114"/>
      <c r="CU237" s="114"/>
      <c r="CV237" s="114"/>
      <c r="CW237" s="114"/>
      <c r="CX237" s="114"/>
      <c r="CY237" s="114"/>
      <c r="CZ237" s="114"/>
      <c r="DA237" s="114"/>
      <c r="DB237" s="114"/>
      <c r="DC237" s="114"/>
      <c r="DD237" s="114"/>
      <c r="DE237" s="114"/>
      <c r="DF237" s="114"/>
      <c r="DG237" s="114"/>
      <c r="DH237" s="114"/>
      <c r="DI237" s="114"/>
      <c r="DJ237" s="114"/>
    </row>
    <row r="238" spans="1:114" s="83" customFormat="1" ht="15"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7"/>
      <c r="BU238" s="117"/>
      <c r="BV238" s="117"/>
      <c r="BW238" s="116">
        <f>IF(BW236&gt;0.1,BW236/$B$8,0)</f>
        <v>22.200029114399413</v>
      </c>
      <c r="BX238" s="116">
        <f>IF(BX236&gt;0.1,BW238,0)</f>
        <v>22.200029114399413</v>
      </c>
      <c r="BY238" s="116">
        <f t="shared" ref="BY238:CK238" si="596">IF(BY236&gt;0.1,BX238,0)</f>
        <v>22.200029114399413</v>
      </c>
      <c r="BZ238" s="116">
        <f t="shared" si="596"/>
        <v>22.200029114399413</v>
      </c>
      <c r="CA238" s="116">
        <f t="shared" si="596"/>
        <v>22.200029114399413</v>
      </c>
      <c r="CB238" s="116">
        <f t="shared" si="596"/>
        <v>22.200029114399413</v>
      </c>
      <c r="CC238" s="116">
        <f t="shared" si="596"/>
        <v>22.200029114399413</v>
      </c>
      <c r="CD238" s="116">
        <f t="shared" si="596"/>
        <v>22.200029114399413</v>
      </c>
      <c r="CE238" s="116">
        <f t="shared" si="596"/>
        <v>22.200029114399413</v>
      </c>
      <c r="CF238" s="116">
        <f t="shared" si="596"/>
        <v>22.200029114399413</v>
      </c>
      <c r="CG238" s="116">
        <f t="shared" si="596"/>
        <v>22.200029114399413</v>
      </c>
      <c r="CH238" s="116">
        <f t="shared" si="596"/>
        <v>22.200029114399413</v>
      </c>
      <c r="CI238" s="116">
        <f t="shared" si="596"/>
        <v>22.200029114399413</v>
      </c>
      <c r="CJ238" s="116">
        <f t="shared" si="596"/>
        <v>22.200029114399413</v>
      </c>
      <c r="CK238" s="116">
        <f t="shared" si="596"/>
        <v>22.200029114399413</v>
      </c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4"/>
      <c r="DF238" s="114"/>
      <c r="DG238" s="114"/>
      <c r="DH238" s="114"/>
      <c r="DI238" s="114"/>
      <c r="DJ238" s="114"/>
    </row>
    <row r="239" spans="1:114" s="83" customFormat="1" ht="15">
      <c r="A239" s="83" t="s">
        <v>236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6">
        <f>'Low LF - portfolio costs'!BX$10*BW$22</f>
        <v>339.66044545031099</v>
      </c>
      <c r="BY239" s="116">
        <f t="shared" ref="BY239:CL239" si="597">IF(BX240&gt;0,BX240,0)</f>
        <v>317.01641575362356</v>
      </c>
      <c r="BZ239" s="116">
        <f t="shared" si="597"/>
        <v>294.37238605693614</v>
      </c>
      <c r="CA239" s="116">
        <f t="shared" si="597"/>
        <v>271.72835636024871</v>
      </c>
      <c r="CB239" s="116">
        <f t="shared" si="597"/>
        <v>249.08432666356131</v>
      </c>
      <c r="CC239" s="116">
        <f t="shared" si="597"/>
        <v>226.44029696687392</v>
      </c>
      <c r="CD239" s="116">
        <f t="shared" si="597"/>
        <v>203.79626727018652</v>
      </c>
      <c r="CE239" s="116">
        <f t="shared" si="597"/>
        <v>181.15223757349912</v>
      </c>
      <c r="CF239" s="116">
        <f t="shared" si="597"/>
        <v>158.50820787681172</v>
      </c>
      <c r="CG239" s="116">
        <f t="shared" si="597"/>
        <v>135.86417818012433</v>
      </c>
      <c r="CH239" s="116">
        <f t="shared" si="597"/>
        <v>113.22014848343693</v>
      </c>
      <c r="CI239" s="116">
        <f t="shared" si="597"/>
        <v>90.576118786749532</v>
      </c>
      <c r="CJ239" s="116">
        <f t="shared" si="597"/>
        <v>67.932089090062135</v>
      </c>
      <c r="CK239" s="116">
        <f t="shared" si="597"/>
        <v>45.288059393374738</v>
      </c>
      <c r="CL239" s="116">
        <f t="shared" si="597"/>
        <v>22.644029696687337</v>
      </c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4"/>
      <c r="DE239" s="114"/>
      <c r="DF239" s="114"/>
      <c r="DG239" s="114"/>
      <c r="DH239" s="114"/>
      <c r="DI239" s="114"/>
      <c r="DJ239" s="114"/>
    </row>
    <row r="240" spans="1:114" s="83" customFormat="1" ht="15"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  <c r="BQ240" s="117"/>
      <c r="BR240" s="117"/>
      <c r="BS240" s="117"/>
      <c r="BT240" s="117"/>
      <c r="BU240" s="117"/>
      <c r="BV240" s="117"/>
      <c r="BW240" s="115"/>
      <c r="BX240" s="116">
        <f>+BX239-BX241</f>
        <v>317.01641575362356</v>
      </c>
      <c r="BY240" s="116">
        <f t="shared" ref="BY240:CL240" si="598">+BY239-BY241</f>
        <v>294.37238605693614</v>
      </c>
      <c r="BZ240" s="116">
        <f t="shared" si="598"/>
        <v>271.72835636024871</v>
      </c>
      <c r="CA240" s="116">
        <f t="shared" si="598"/>
        <v>249.08432666356131</v>
      </c>
      <c r="CB240" s="116">
        <f t="shared" si="598"/>
        <v>226.44029696687392</v>
      </c>
      <c r="CC240" s="116">
        <f t="shared" si="598"/>
        <v>203.79626727018652</v>
      </c>
      <c r="CD240" s="116">
        <f t="shared" si="598"/>
        <v>181.15223757349912</v>
      </c>
      <c r="CE240" s="116">
        <f t="shared" si="598"/>
        <v>158.50820787681172</v>
      </c>
      <c r="CF240" s="116">
        <f t="shared" si="598"/>
        <v>135.86417818012433</v>
      </c>
      <c r="CG240" s="116">
        <f t="shared" si="598"/>
        <v>113.22014848343693</v>
      </c>
      <c r="CH240" s="116">
        <f t="shared" si="598"/>
        <v>90.576118786749532</v>
      </c>
      <c r="CI240" s="116">
        <f t="shared" si="598"/>
        <v>67.932089090062135</v>
      </c>
      <c r="CJ240" s="116">
        <f t="shared" si="598"/>
        <v>45.288059393374738</v>
      </c>
      <c r="CK240" s="116">
        <f t="shared" si="598"/>
        <v>22.644029696687337</v>
      </c>
      <c r="CL240" s="116">
        <f t="shared" si="598"/>
        <v>-6.3948846218409017E-14</v>
      </c>
      <c r="CM240" s="114"/>
      <c r="CN240" s="114"/>
      <c r="CO240" s="114"/>
      <c r="CP240" s="114"/>
      <c r="CQ240" s="114"/>
      <c r="CR240" s="114"/>
      <c r="CS240" s="114"/>
      <c r="CT240" s="114"/>
      <c r="CU240" s="114"/>
      <c r="CV240" s="114"/>
      <c r="CW240" s="114"/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114"/>
      <c r="DI240" s="114"/>
      <c r="DJ240" s="114"/>
    </row>
    <row r="241" spans="1:114" s="83" customFormat="1" ht="15"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  <c r="BQ241" s="117"/>
      <c r="BR241" s="117"/>
      <c r="BS241" s="117"/>
      <c r="BT241" s="117"/>
      <c r="BU241" s="117"/>
      <c r="BV241" s="117"/>
      <c r="BW241" s="117"/>
      <c r="BX241" s="116">
        <f>IF(BX239&gt;0.1,BX239/$B$8,0)</f>
        <v>22.644029696687401</v>
      </c>
      <c r="BY241" s="116">
        <f>IF(BY239&gt;0.1,BX241,0)</f>
        <v>22.644029696687401</v>
      </c>
      <c r="BZ241" s="116">
        <f t="shared" ref="BZ241:CL241" si="599">IF(BZ239&gt;0.1,BY241,0)</f>
        <v>22.644029696687401</v>
      </c>
      <c r="CA241" s="116">
        <f t="shared" si="599"/>
        <v>22.644029696687401</v>
      </c>
      <c r="CB241" s="116">
        <f t="shared" si="599"/>
        <v>22.644029696687401</v>
      </c>
      <c r="CC241" s="116">
        <f t="shared" si="599"/>
        <v>22.644029696687401</v>
      </c>
      <c r="CD241" s="116">
        <f t="shared" si="599"/>
        <v>22.644029696687401</v>
      </c>
      <c r="CE241" s="116">
        <f t="shared" si="599"/>
        <v>22.644029696687401</v>
      </c>
      <c r="CF241" s="116">
        <f t="shared" si="599"/>
        <v>22.644029696687401</v>
      </c>
      <c r="CG241" s="116">
        <f t="shared" si="599"/>
        <v>22.644029696687401</v>
      </c>
      <c r="CH241" s="116">
        <f t="shared" si="599"/>
        <v>22.644029696687401</v>
      </c>
      <c r="CI241" s="116">
        <f t="shared" si="599"/>
        <v>22.644029696687401</v>
      </c>
      <c r="CJ241" s="116">
        <f t="shared" si="599"/>
        <v>22.644029696687401</v>
      </c>
      <c r="CK241" s="116">
        <f t="shared" si="599"/>
        <v>22.644029696687401</v>
      </c>
      <c r="CL241" s="116">
        <f t="shared" si="599"/>
        <v>22.644029696687401</v>
      </c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</row>
    <row r="242" spans="1:114" s="83" customFormat="1" ht="15">
      <c r="A242" s="83" t="s">
        <v>237</v>
      </c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6">
        <f>'Low LF - portfolio costs'!BY$10*BX$22</f>
        <v>346.45365435931723</v>
      </c>
      <c r="BZ242" s="116">
        <f t="shared" ref="BZ242:CM242" si="600">IF(BY243&gt;0,BY243,0)</f>
        <v>323.35674406869606</v>
      </c>
      <c r="CA242" s="116">
        <f t="shared" si="600"/>
        <v>300.25983377807489</v>
      </c>
      <c r="CB242" s="116">
        <f t="shared" si="600"/>
        <v>277.16292348745372</v>
      </c>
      <c r="CC242" s="116">
        <f t="shared" si="600"/>
        <v>254.06601319683259</v>
      </c>
      <c r="CD242" s="116">
        <f t="shared" si="600"/>
        <v>230.96910290621145</v>
      </c>
      <c r="CE242" s="116">
        <f t="shared" si="600"/>
        <v>207.87219261559031</v>
      </c>
      <c r="CF242" s="116">
        <f t="shared" si="600"/>
        <v>184.77528232496917</v>
      </c>
      <c r="CG242" s="116">
        <f t="shared" si="600"/>
        <v>161.67837203434803</v>
      </c>
      <c r="CH242" s="116">
        <f t="shared" si="600"/>
        <v>138.58146174372689</v>
      </c>
      <c r="CI242" s="116">
        <f t="shared" si="600"/>
        <v>115.48455145310574</v>
      </c>
      <c r="CJ242" s="116">
        <f t="shared" si="600"/>
        <v>92.387641162484584</v>
      </c>
      <c r="CK242" s="116">
        <f t="shared" si="600"/>
        <v>69.290730871863431</v>
      </c>
      <c r="CL242" s="116">
        <f t="shared" si="600"/>
        <v>46.193820581242278</v>
      </c>
      <c r="CM242" s="116">
        <f t="shared" si="600"/>
        <v>23.096910290621128</v>
      </c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</row>
    <row r="243" spans="1:114" s="83" customFormat="1" ht="15"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  <c r="BQ243" s="117"/>
      <c r="BR243" s="117"/>
      <c r="BS243" s="117"/>
      <c r="BT243" s="117"/>
      <c r="BU243" s="117"/>
      <c r="BV243" s="117"/>
      <c r="BW243" s="117"/>
      <c r="BX243" s="115"/>
      <c r="BY243" s="116">
        <f>+BY242-BY244</f>
        <v>323.35674406869606</v>
      </c>
      <c r="BZ243" s="116">
        <f t="shared" ref="BZ243:CM243" si="601">+BZ242-BZ244</f>
        <v>300.25983377807489</v>
      </c>
      <c r="CA243" s="116">
        <f t="shared" si="601"/>
        <v>277.16292348745372</v>
      </c>
      <c r="CB243" s="116">
        <f t="shared" si="601"/>
        <v>254.06601319683259</v>
      </c>
      <c r="CC243" s="116">
        <f t="shared" si="601"/>
        <v>230.96910290621145</v>
      </c>
      <c r="CD243" s="116">
        <f t="shared" si="601"/>
        <v>207.87219261559031</v>
      </c>
      <c r="CE243" s="116">
        <f t="shared" si="601"/>
        <v>184.77528232496917</v>
      </c>
      <c r="CF243" s="116">
        <f t="shared" si="601"/>
        <v>161.67837203434803</v>
      </c>
      <c r="CG243" s="116">
        <f t="shared" si="601"/>
        <v>138.58146174372689</v>
      </c>
      <c r="CH243" s="116">
        <f t="shared" si="601"/>
        <v>115.48455145310574</v>
      </c>
      <c r="CI243" s="116">
        <f t="shared" si="601"/>
        <v>92.387641162484584</v>
      </c>
      <c r="CJ243" s="116">
        <f t="shared" si="601"/>
        <v>69.290730871863431</v>
      </c>
      <c r="CK243" s="116">
        <f t="shared" si="601"/>
        <v>46.193820581242278</v>
      </c>
      <c r="CL243" s="116">
        <f t="shared" si="601"/>
        <v>23.096910290621128</v>
      </c>
      <c r="CM243" s="116">
        <f t="shared" si="601"/>
        <v>0</v>
      </c>
      <c r="CN243" s="114"/>
      <c r="CO243" s="114"/>
      <c r="CP243" s="114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4"/>
      <c r="DE243" s="114"/>
      <c r="DF243" s="114"/>
      <c r="DG243" s="114"/>
      <c r="DH243" s="114"/>
      <c r="DI243" s="114"/>
      <c r="DJ243" s="114"/>
    </row>
    <row r="244" spans="1:114" s="83" customFormat="1" ht="15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7"/>
      <c r="BO244" s="117"/>
      <c r="BP244" s="117"/>
      <c r="BQ244" s="117"/>
      <c r="BR244" s="117"/>
      <c r="BS244" s="117"/>
      <c r="BT244" s="117"/>
      <c r="BU244" s="117"/>
      <c r="BV244" s="117"/>
      <c r="BW244" s="117"/>
      <c r="BX244" s="117"/>
      <c r="BY244" s="116">
        <f>IF(BY242&gt;0.1,BY242/$B$8,0)</f>
        <v>23.09691029062115</v>
      </c>
      <c r="BZ244" s="116">
        <f>IF(BZ242&gt;0.1,BY244,0)</f>
        <v>23.09691029062115</v>
      </c>
      <c r="CA244" s="116">
        <f t="shared" ref="CA244:CM244" si="602">IF(CA242&gt;0.1,BZ244,0)</f>
        <v>23.09691029062115</v>
      </c>
      <c r="CB244" s="116">
        <f t="shared" si="602"/>
        <v>23.09691029062115</v>
      </c>
      <c r="CC244" s="116">
        <f t="shared" si="602"/>
        <v>23.09691029062115</v>
      </c>
      <c r="CD244" s="116">
        <f t="shared" si="602"/>
        <v>23.09691029062115</v>
      </c>
      <c r="CE244" s="116">
        <f t="shared" si="602"/>
        <v>23.09691029062115</v>
      </c>
      <c r="CF244" s="116">
        <f t="shared" si="602"/>
        <v>23.09691029062115</v>
      </c>
      <c r="CG244" s="116">
        <f t="shared" si="602"/>
        <v>23.09691029062115</v>
      </c>
      <c r="CH244" s="116">
        <f t="shared" si="602"/>
        <v>23.09691029062115</v>
      </c>
      <c r="CI244" s="116">
        <f t="shared" si="602"/>
        <v>23.09691029062115</v>
      </c>
      <c r="CJ244" s="116">
        <f t="shared" si="602"/>
        <v>23.09691029062115</v>
      </c>
      <c r="CK244" s="116">
        <f t="shared" si="602"/>
        <v>23.09691029062115</v>
      </c>
      <c r="CL244" s="116">
        <f t="shared" si="602"/>
        <v>23.09691029062115</v>
      </c>
      <c r="CM244" s="116">
        <f t="shared" si="602"/>
        <v>23.09691029062115</v>
      </c>
      <c r="CN244" s="114"/>
      <c r="CO244" s="114"/>
      <c r="CP244" s="114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4"/>
      <c r="DE244" s="114"/>
      <c r="DF244" s="114"/>
      <c r="DG244" s="114"/>
      <c r="DH244" s="114"/>
      <c r="DI244" s="114"/>
      <c r="DJ244" s="114"/>
    </row>
    <row r="245" spans="1:114" s="83" customFormat="1" ht="15">
      <c r="A245" s="83" t="s">
        <v>238</v>
      </c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17"/>
      <c r="BR245" s="117"/>
      <c r="BS245" s="117"/>
      <c r="BT245" s="117"/>
      <c r="BU245" s="117"/>
      <c r="BV245" s="117"/>
      <c r="BW245" s="117"/>
      <c r="BX245" s="117"/>
      <c r="BY245" s="117"/>
      <c r="BZ245" s="116">
        <f>'Low LF - portfolio costs'!BZ$10*BY$22</f>
        <v>353.38272744650357</v>
      </c>
      <c r="CA245" s="116">
        <f t="shared" ref="CA245:CN245" si="603">IF(BZ246&gt;0,BZ246,0)</f>
        <v>329.82387895006997</v>
      </c>
      <c r="CB245" s="116">
        <f t="shared" si="603"/>
        <v>306.26503045363637</v>
      </c>
      <c r="CC245" s="116">
        <f t="shared" si="603"/>
        <v>282.70618195720277</v>
      </c>
      <c r="CD245" s="116">
        <f t="shared" si="603"/>
        <v>259.14733346076918</v>
      </c>
      <c r="CE245" s="116">
        <f t="shared" si="603"/>
        <v>235.58848496433561</v>
      </c>
      <c r="CF245" s="116">
        <f t="shared" si="603"/>
        <v>212.02963646790204</v>
      </c>
      <c r="CG245" s="116">
        <f t="shared" si="603"/>
        <v>188.47078797146847</v>
      </c>
      <c r="CH245" s="116">
        <f t="shared" si="603"/>
        <v>164.9119394750349</v>
      </c>
      <c r="CI245" s="116">
        <f t="shared" si="603"/>
        <v>141.35309097860133</v>
      </c>
      <c r="CJ245" s="116">
        <f t="shared" si="603"/>
        <v>117.79424248216776</v>
      </c>
      <c r="CK245" s="116">
        <f t="shared" si="603"/>
        <v>94.235393985734191</v>
      </c>
      <c r="CL245" s="116">
        <f t="shared" si="603"/>
        <v>70.676545489300622</v>
      </c>
      <c r="CM245" s="116">
        <f t="shared" si="603"/>
        <v>47.117696992867053</v>
      </c>
      <c r="CN245" s="116">
        <f t="shared" si="603"/>
        <v>23.55884849643348</v>
      </c>
      <c r="CO245" s="114"/>
      <c r="CP245" s="114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4"/>
      <c r="DE245" s="114"/>
      <c r="DF245" s="114"/>
      <c r="DG245" s="114"/>
      <c r="DH245" s="114"/>
      <c r="DI245" s="114"/>
      <c r="DJ245" s="114"/>
    </row>
    <row r="246" spans="1:114" s="83" customFormat="1" ht="15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  <c r="BQ246" s="117"/>
      <c r="BR246" s="117"/>
      <c r="BS246" s="117"/>
      <c r="BT246" s="117"/>
      <c r="BU246" s="117"/>
      <c r="BV246" s="117"/>
      <c r="BW246" s="117"/>
      <c r="BX246" s="117"/>
      <c r="BY246" s="115"/>
      <c r="BZ246" s="116">
        <f>+BZ245-BZ247</f>
        <v>329.82387895006997</v>
      </c>
      <c r="CA246" s="116">
        <f t="shared" ref="CA246:CN246" si="604">+CA245-CA247</f>
        <v>306.26503045363637</v>
      </c>
      <c r="CB246" s="116">
        <f t="shared" si="604"/>
        <v>282.70618195720277</v>
      </c>
      <c r="CC246" s="116">
        <f t="shared" si="604"/>
        <v>259.14733346076918</v>
      </c>
      <c r="CD246" s="116">
        <f t="shared" si="604"/>
        <v>235.58848496433561</v>
      </c>
      <c r="CE246" s="116">
        <f t="shared" si="604"/>
        <v>212.02963646790204</v>
      </c>
      <c r="CF246" s="116">
        <f t="shared" si="604"/>
        <v>188.47078797146847</v>
      </c>
      <c r="CG246" s="116">
        <f t="shared" si="604"/>
        <v>164.9119394750349</v>
      </c>
      <c r="CH246" s="116">
        <f t="shared" si="604"/>
        <v>141.35309097860133</v>
      </c>
      <c r="CI246" s="116">
        <f t="shared" si="604"/>
        <v>117.79424248216776</v>
      </c>
      <c r="CJ246" s="116">
        <f t="shared" si="604"/>
        <v>94.235393985734191</v>
      </c>
      <c r="CK246" s="116">
        <f t="shared" si="604"/>
        <v>70.676545489300622</v>
      </c>
      <c r="CL246" s="116">
        <f t="shared" si="604"/>
        <v>47.117696992867053</v>
      </c>
      <c r="CM246" s="116">
        <f t="shared" si="604"/>
        <v>23.55884849643348</v>
      </c>
      <c r="CN246" s="116">
        <f t="shared" si="604"/>
        <v>-9.2370555648813024E-14</v>
      </c>
      <c r="CO246" s="114"/>
      <c r="CP246" s="114"/>
      <c r="CQ246" s="114"/>
      <c r="CR246" s="114"/>
      <c r="CS246" s="114"/>
      <c r="CT246" s="114"/>
      <c r="CU246" s="114"/>
      <c r="CV246" s="114"/>
      <c r="CW246" s="114"/>
      <c r="CX246" s="114"/>
      <c r="CY246" s="114"/>
      <c r="CZ246" s="114"/>
      <c r="DA246" s="114"/>
      <c r="DB246" s="114"/>
      <c r="DC246" s="114"/>
      <c r="DD246" s="114"/>
      <c r="DE246" s="114"/>
      <c r="DF246" s="114"/>
      <c r="DG246" s="114"/>
      <c r="DH246" s="114"/>
      <c r="DI246" s="114"/>
      <c r="DJ246" s="114"/>
    </row>
    <row r="247" spans="1:114" s="83" customFormat="1" ht="15"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  <c r="BO247" s="117"/>
      <c r="BP247" s="117"/>
      <c r="BQ247" s="117"/>
      <c r="BR247" s="117"/>
      <c r="BS247" s="117"/>
      <c r="BT247" s="117"/>
      <c r="BU247" s="117"/>
      <c r="BV247" s="117"/>
      <c r="BW247" s="117"/>
      <c r="BX247" s="117"/>
      <c r="BY247" s="117"/>
      <c r="BZ247" s="116">
        <f>IF(BZ245&gt;0.1,BZ245/$B$8,0)</f>
        <v>23.558848496433573</v>
      </c>
      <c r="CA247" s="116">
        <f>IF(CA245&gt;0.1,BZ247,0)</f>
        <v>23.558848496433573</v>
      </c>
      <c r="CB247" s="116">
        <f t="shared" ref="CB247:CN247" si="605">IF(CB245&gt;0.1,CA247,0)</f>
        <v>23.558848496433573</v>
      </c>
      <c r="CC247" s="116">
        <f t="shared" si="605"/>
        <v>23.558848496433573</v>
      </c>
      <c r="CD247" s="116">
        <f t="shared" si="605"/>
        <v>23.558848496433573</v>
      </c>
      <c r="CE247" s="116">
        <f t="shared" si="605"/>
        <v>23.558848496433573</v>
      </c>
      <c r="CF247" s="116">
        <f t="shared" si="605"/>
        <v>23.558848496433573</v>
      </c>
      <c r="CG247" s="116">
        <f t="shared" si="605"/>
        <v>23.558848496433573</v>
      </c>
      <c r="CH247" s="116">
        <f t="shared" si="605"/>
        <v>23.558848496433573</v>
      </c>
      <c r="CI247" s="116">
        <f t="shared" si="605"/>
        <v>23.558848496433573</v>
      </c>
      <c r="CJ247" s="116">
        <f t="shared" si="605"/>
        <v>23.558848496433573</v>
      </c>
      <c r="CK247" s="116">
        <f t="shared" si="605"/>
        <v>23.558848496433573</v>
      </c>
      <c r="CL247" s="116">
        <f t="shared" si="605"/>
        <v>23.558848496433573</v>
      </c>
      <c r="CM247" s="116">
        <f t="shared" si="605"/>
        <v>23.558848496433573</v>
      </c>
      <c r="CN247" s="116">
        <f t="shared" si="605"/>
        <v>23.558848496433573</v>
      </c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</row>
    <row r="248" spans="1:114" s="83" customFormat="1" ht="15">
      <c r="A248" s="83" t="s">
        <v>239</v>
      </c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117"/>
      <c r="BY248" s="117"/>
      <c r="BZ248" s="117"/>
      <c r="CA248" s="116">
        <f>'Low LF - portfolio costs'!CA$10*BZ$22</f>
        <v>360.45038199543364</v>
      </c>
      <c r="CB248" s="116">
        <f t="shared" ref="CB248:CO248" si="606">IF(CA249&gt;0,CA249,0)</f>
        <v>336.4203565290714</v>
      </c>
      <c r="CC248" s="116">
        <f t="shared" si="606"/>
        <v>312.39033106270915</v>
      </c>
      <c r="CD248" s="116">
        <f t="shared" si="606"/>
        <v>288.3603055963469</v>
      </c>
      <c r="CE248" s="116">
        <f t="shared" si="606"/>
        <v>264.33028012998466</v>
      </c>
      <c r="CF248" s="116">
        <f t="shared" si="606"/>
        <v>240.30025466362241</v>
      </c>
      <c r="CG248" s="116">
        <f t="shared" si="606"/>
        <v>216.27022919726016</v>
      </c>
      <c r="CH248" s="116">
        <f t="shared" si="606"/>
        <v>192.24020373089792</v>
      </c>
      <c r="CI248" s="116">
        <f t="shared" si="606"/>
        <v>168.21017826453567</v>
      </c>
      <c r="CJ248" s="116">
        <f t="shared" si="606"/>
        <v>144.18015279817342</v>
      </c>
      <c r="CK248" s="116">
        <f t="shared" si="606"/>
        <v>120.15012733181118</v>
      </c>
      <c r="CL248" s="116">
        <f t="shared" si="606"/>
        <v>96.12010186544893</v>
      </c>
      <c r="CM248" s="116">
        <f t="shared" si="606"/>
        <v>72.090076399086684</v>
      </c>
      <c r="CN248" s="116">
        <f t="shared" si="606"/>
        <v>48.060050932724437</v>
      </c>
      <c r="CO248" s="116">
        <f t="shared" si="606"/>
        <v>24.030025466362193</v>
      </c>
      <c r="CP248" s="114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</row>
    <row r="249" spans="1:114" s="83" customFormat="1" ht="15"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117"/>
      <c r="BN249" s="117"/>
      <c r="BO249" s="117"/>
      <c r="BP249" s="117"/>
      <c r="BQ249" s="117"/>
      <c r="BR249" s="117"/>
      <c r="BS249" s="117"/>
      <c r="BT249" s="117"/>
      <c r="BU249" s="117"/>
      <c r="BV249" s="117"/>
      <c r="BW249" s="117"/>
      <c r="BX249" s="117"/>
      <c r="BY249" s="117"/>
      <c r="BZ249" s="115"/>
      <c r="CA249" s="116">
        <f>+CA248-CA250</f>
        <v>336.4203565290714</v>
      </c>
      <c r="CB249" s="116">
        <f t="shared" ref="CB249:CO249" si="607">+CB248-CB250</f>
        <v>312.39033106270915</v>
      </c>
      <c r="CC249" s="116">
        <f t="shared" si="607"/>
        <v>288.3603055963469</v>
      </c>
      <c r="CD249" s="116">
        <f t="shared" si="607"/>
        <v>264.33028012998466</v>
      </c>
      <c r="CE249" s="116">
        <f t="shared" si="607"/>
        <v>240.30025466362241</v>
      </c>
      <c r="CF249" s="116">
        <f t="shared" si="607"/>
        <v>216.27022919726016</v>
      </c>
      <c r="CG249" s="116">
        <f t="shared" si="607"/>
        <v>192.24020373089792</v>
      </c>
      <c r="CH249" s="116">
        <f t="shared" si="607"/>
        <v>168.21017826453567</v>
      </c>
      <c r="CI249" s="116">
        <f t="shared" si="607"/>
        <v>144.18015279817342</v>
      </c>
      <c r="CJ249" s="116">
        <f t="shared" si="607"/>
        <v>120.15012733181118</v>
      </c>
      <c r="CK249" s="116">
        <f t="shared" si="607"/>
        <v>96.12010186544893</v>
      </c>
      <c r="CL249" s="116">
        <f t="shared" si="607"/>
        <v>72.090076399086684</v>
      </c>
      <c r="CM249" s="116">
        <f t="shared" si="607"/>
        <v>48.060050932724437</v>
      </c>
      <c r="CN249" s="116">
        <f t="shared" si="607"/>
        <v>24.030025466362193</v>
      </c>
      <c r="CO249" s="116">
        <f t="shared" si="607"/>
        <v>-4.9737991503207013E-14</v>
      </c>
      <c r="CP249" s="114"/>
      <c r="CQ249" s="114"/>
      <c r="CR249" s="114"/>
      <c r="CS249" s="114"/>
      <c r="CT249" s="114"/>
      <c r="CU249" s="114"/>
      <c r="CV249" s="114"/>
      <c r="CW249" s="114"/>
      <c r="CX249" s="114"/>
      <c r="CY249" s="114"/>
      <c r="CZ249" s="114"/>
      <c r="DA249" s="114"/>
      <c r="DB249" s="114"/>
      <c r="DC249" s="114"/>
      <c r="DD249" s="114"/>
      <c r="DE249" s="114"/>
      <c r="DF249" s="114"/>
      <c r="DG249" s="114"/>
      <c r="DH249" s="114"/>
      <c r="DI249" s="114"/>
      <c r="DJ249" s="114"/>
    </row>
    <row r="250" spans="1:114" s="83" customFormat="1" ht="15"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  <c r="BQ250" s="117"/>
      <c r="BR250" s="117"/>
      <c r="BS250" s="117"/>
      <c r="BT250" s="117"/>
      <c r="BU250" s="117"/>
      <c r="BV250" s="117"/>
      <c r="BW250" s="117"/>
      <c r="BX250" s="117"/>
      <c r="BY250" s="117"/>
      <c r="BZ250" s="117"/>
      <c r="CA250" s="116">
        <f>IF(CA248&gt;0.1,CA248/$B$8,0)</f>
        <v>24.030025466362243</v>
      </c>
      <c r="CB250" s="116">
        <f>IF(CB248&gt;0.1,CA250,0)</f>
        <v>24.030025466362243</v>
      </c>
      <c r="CC250" s="116">
        <f t="shared" ref="CC250:CO250" si="608">IF(CC248&gt;0.1,CB250,0)</f>
        <v>24.030025466362243</v>
      </c>
      <c r="CD250" s="116">
        <f t="shared" si="608"/>
        <v>24.030025466362243</v>
      </c>
      <c r="CE250" s="116">
        <f t="shared" si="608"/>
        <v>24.030025466362243</v>
      </c>
      <c r="CF250" s="116">
        <f t="shared" si="608"/>
        <v>24.030025466362243</v>
      </c>
      <c r="CG250" s="116">
        <f t="shared" si="608"/>
        <v>24.030025466362243</v>
      </c>
      <c r="CH250" s="116">
        <f t="shared" si="608"/>
        <v>24.030025466362243</v>
      </c>
      <c r="CI250" s="116">
        <f t="shared" si="608"/>
        <v>24.030025466362243</v>
      </c>
      <c r="CJ250" s="116">
        <f t="shared" si="608"/>
        <v>24.030025466362243</v>
      </c>
      <c r="CK250" s="116">
        <f t="shared" si="608"/>
        <v>24.030025466362243</v>
      </c>
      <c r="CL250" s="116">
        <f t="shared" si="608"/>
        <v>24.030025466362243</v>
      </c>
      <c r="CM250" s="116">
        <f t="shared" si="608"/>
        <v>24.030025466362243</v>
      </c>
      <c r="CN250" s="116">
        <f t="shared" si="608"/>
        <v>24.030025466362243</v>
      </c>
      <c r="CO250" s="116">
        <f t="shared" si="608"/>
        <v>24.030025466362243</v>
      </c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</row>
    <row r="251" spans="1:114" s="83" customFormat="1" ht="15">
      <c r="A251" s="83" t="s">
        <v>240</v>
      </c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  <c r="BO251" s="117"/>
      <c r="BP251" s="117"/>
      <c r="BQ251" s="117"/>
      <c r="BR251" s="117"/>
      <c r="BS251" s="117"/>
      <c r="BT251" s="117"/>
      <c r="BU251" s="117"/>
      <c r="BV251" s="117"/>
      <c r="BW251" s="117"/>
      <c r="BX251" s="117"/>
      <c r="BY251" s="117"/>
      <c r="BZ251" s="117"/>
      <c r="CA251" s="117"/>
      <c r="CB251" s="116">
        <f>'Low LF - portfolio costs'!CB$10*CA$22</f>
        <v>367.65938963534234</v>
      </c>
      <c r="CC251" s="116">
        <f t="shared" ref="CC251:CP251" si="609">IF(CB252&gt;0,CB252,0)</f>
        <v>343.14876365965284</v>
      </c>
      <c r="CD251" s="116">
        <f t="shared" si="609"/>
        <v>318.63813768396335</v>
      </c>
      <c r="CE251" s="116">
        <f t="shared" si="609"/>
        <v>294.12751170827386</v>
      </c>
      <c r="CF251" s="116">
        <f t="shared" si="609"/>
        <v>269.61688573258436</v>
      </c>
      <c r="CG251" s="116">
        <f t="shared" si="609"/>
        <v>245.10625975689487</v>
      </c>
      <c r="CH251" s="116">
        <f t="shared" si="609"/>
        <v>220.59563378120538</v>
      </c>
      <c r="CI251" s="116">
        <f t="shared" si="609"/>
        <v>196.08500780551589</v>
      </c>
      <c r="CJ251" s="116">
        <f t="shared" si="609"/>
        <v>171.57438182982639</v>
      </c>
      <c r="CK251" s="116">
        <f t="shared" si="609"/>
        <v>147.0637558541369</v>
      </c>
      <c r="CL251" s="116">
        <f t="shared" si="609"/>
        <v>122.55312987844741</v>
      </c>
      <c r="CM251" s="116">
        <f t="shared" si="609"/>
        <v>98.042503902757915</v>
      </c>
      <c r="CN251" s="116">
        <f t="shared" si="609"/>
        <v>73.531877927068422</v>
      </c>
      <c r="CO251" s="116">
        <f t="shared" si="609"/>
        <v>49.021251951378929</v>
      </c>
      <c r="CP251" s="116">
        <f t="shared" si="609"/>
        <v>24.51062597568944</v>
      </c>
      <c r="CQ251" s="114"/>
      <c r="CR251" s="114"/>
      <c r="CS251" s="114"/>
      <c r="CT251" s="114"/>
      <c r="CU251" s="114"/>
      <c r="CV251" s="114"/>
      <c r="CW251" s="114"/>
      <c r="CX251" s="114"/>
      <c r="CY251" s="114"/>
      <c r="CZ251" s="114"/>
      <c r="DA251" s="114"/>
      <c r="DB251" s="114"/>
      <c r="DC251" s="114"/>
      <c r="DD251" s="114"/>
      <c r="DE251" s="114"/>
      <c r="DF251" s="114"/>
      <c r="DG251" s="114"/>
      <c r="DH251" s="114"/>
      <c r="DI251" s="114"/>
      <c r="DJ251" s="114"/>
    </row>
    <row r="252" spans="1:114" s="83" customFormat="1" ht="15"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  <c r="BQ252" s="117"/>
      <c r="BR252" s="117"/>
      <c r="BS252" s="117"/>
      <c r="BT252" s="117"/>
      <c r="BU252" s="117"/>
      <c r="BV252" s="117"/>
      <c r="BW252" s="117"/>
      <c r="BX252" s="117"/>
      <c r="BY252" s="117"/>
      <c r="BZ252" s="117"/>
      <c r="CA252" s="115"/>
      <c r="CB252" s="116">
        <f>+CB251-CB253</f>
        <v>343.14876365965284</v>
      </c>
      <c r="CC252" s="116">
        <f t="shared" ref="CC252:CP252" si="610">+CC251-CC253</f>
        <v>318.63813768396335</v>
      </c>
      <c r="CD252" s="116">
        <f t="shared" si="610"/>
        <v>294.12751170827386</v>
      </c>
      <c r="CE252" s="116">
        <f t="shared" si="610"/>
        <v>269.61688573258436</v>
      </c>
      <c r="CF252" s="116">
        <f t="shared" si="610"/>
        <v>245.10625975689487</v>
      </c>
      <c r="CG252" s="116">
        <f t="shared" si="610"/>
        <v>220.59563378120538</v>
      </c>
      <c r="CH252" s="116">
        <f t="shared" si="610"/>
        <v>196.08500780551589</v>
      </c>
      <c r="CI252" s="116">
        <f t="shared" si="610"/>
        <v>171.57438182982639</v>
      </c>
      <c r="CJ252" s="116">
        <f t="shared" si="610"/>
        <v>147.0637558541369</v>
      </c>
      <c r="CK252" s="116">
        <f t="shared" si="610"/>
        <v>122.55312987844741</v>
      </c>
      <c r="CL252" s="116">
        <f t="shared" si="610"/>
        <v>98.042503902757915</v>
      </c>
      <c r="CM252" s="116">
        <f t="shared" si="610"/>
        <v>73.531877927068422</v>
      </c>
      <c r="CN252" s="116">
        <f t="shared" si="610"/>
        <v>49.021251951378929</v>
      </c>
      <c r="CO252" s="116">
        <f t="shared" si="610"/>
        <v>24.51062597568944</v>
      </c>
      <c r="CP252" s="116">
        <f t="shared" si="610"/>
        <v>-4.9737991503207013E-14</v>
      </c>
      <c r="CQ252" s="114"/>
      <c r="CR252" s="114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4"/>
      <c r="DE252" s="114"/>
      <c r="DF252" s="114"/>
      <c r="DG252" s="114"/>
      <c r="DH252" s="114"/>
      <c r="DI252" s="114"/>
      <c r="DJ252" s="114"/>
    </row>
    <row r="253" spans="1:114" s="83" customFormat="1" ht="15"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7"/>
      <c r="BX253" s="117"/>
      <c r="BY253" s="117"/>
      <c r="BZ253" s="117"/>
      <c r="CA253" s="117"/>
      <c r="CB253" s="116">
        <f>IF(CB251&gt;0.1,CB251/$B$8,0)</f>
        <v>24.510625975689489</v>
      </c>
      <c r="CC253" s="116">
        <f>IF(CC251&gt;0.1,CB253,0)</f>
        <v>24.510625975689489</v>
      </c>
      <c r="CD253" s="116">
        <f t="shared" ref="CD253:CP253" si="611">IF(CD251&gt;0.1,CC253,0)</f>
        <v>24.510625975689489</v>
      </c>
      <c r="CE253" s="116">
        <f t="shared" si="611"/>
        <v>24.510625975689489</v>
      </c>
      <c r="CF253" s="116">
        <f t="shared" si="611"/>
        <v>24.510625975689489</v>
      </c>
      <c r="CG253" s="116">
        <f t="shared" si="611"/>
        <v>24.510625975689489</v>
      </c>
      <c r="CH253" s="116">
        <f t="shared" si="611"/>
        <v>24.510625975689489</v>
      </c>
      <c r="CI253" s="116">
        <f t="shared" si="611"/>
        <v>24.510625975689489</v>
      </c>
      <c r="CJ253" s="116">
        <f t="shared" si="611"/>
        <v>24.510625975689489</v>
      </c>
      <c r="CK253" s="116">
        <f t="shared" si="611"/>
        <v>24.510625975689489</v>
      </c>
      <c r="CL253" s="116">
        <f t="shared" si="611"/>
        <v>24.510625975689489</v>
      </c>
      <c r="CM253" s="116">
        <f t="shared" si="611"/>
        <v>24.510625975689489</v>
      </c>
      <c r="CN253" s="116">
        <f t="shared" si="611"/>
        <v>24.510625975689489</v>
      </c>
      <c r="CO253" s="116">
        <f t="shared" si="611"/>
        <v>24.510625975689489</v>
      </c>
      <c r="CP253" s="116">
        <f t="shared" si="611"/>
        <v>24.510625975689489</v>
      </c>
      <c r="CQ253" s="114"/>
      <c r="CR253" s="114"/>
      <c r="CS253" s="114"/>
      <c r="CT253" s="114"/>
      <c r="CU253" s="114"/>
      <c r="CV253" s="114"/>
      <c r="CW253" s="114"/>
      <c r="CX253" s="114"/>
      <c r="CY253" s="114"/>
      <c r="CZ253" s="114"/>
      <c r="DA253" s="114"/>
      <c r="DB253" s="114"/>
      <c r="DC253" s="114"/>
      <c r="DD253" s="114"/>
      <c r="DE253" s="114"/>
      <c r="DF253" s="114"/>
      <c r="DG253" s="114"/>
      <c r="DH253" s="114"/>
      <c r="DI253" s="114"/>
      <c r="DJ253" s="114"/>
    </row>
    <row r="254" spans="1:114" s="83" customFormat="1" ht="15">
      <c r="A254" s="83" t="s">
        <v>241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7"/>
      <c r="BX254" s="117"/>
      <c r="BY254" s="117"/>
      <c r="BZ254" s="117"/>
      <c r="CA254" s="117"/>
      <c r="CB254" s="117"/>
      <c r="CC254" s="116">
        <f>'Low LF - portfolio costs'!CC$10*CB$22</f>
        <v>375.01257742804916</v>
      </c>
      <c r="CD254" s="116">
        <f t="shared" ref="CD254:CQ254" si="612">IF(CC255&gt;0,CC255,0)</f>
        <v>350.0117389328459</v>
      </c>
      <c r="CE254" s="116">
        <f t="shared" si="612"/>
        <v>325.01090043764265</v>
      </c>
      <c r="CF254" s="116">
        <f t="shared" si="612"/>
        <v>300.01006194243939</v>
      </c>
      <c r="CG254" s="116">
        <f t="shared" si="612"/>
        <v>275.00922344723614</v>
      </c>
      <c r="CH254" s="116">
        <f t="shared" si="612"/>
        <v>250.00838495203286</v>
      </c>
      <c r="CI254" s="116">
        <f t="shared" si="612"/>
        <v>225.00754645682957</v>
      </c>
      <c r="CJ254" s="116">
        <f t="shared" si="612"/>
        <v>200.00670796162629</v>
      </c>
      <c r="CK254" s="116">
        <f t="shared" si="612"/>
        <v>175.00586946642301</v>
      </c>
      <c r="CL254" s="116">
        <f t="shared" si="612"/>
        <v>150.00503097121972</v>
      </c>
      <c r="CM254" s="116">
        <f t="shared" si="612"/>
        <v>125.00419247601644</v>
      </c>
      <c r="CN254" s="116">
        <f t="shared" si="612"/>
        <v>100.00335398081316</v>
      </c>
      <c r="CO254" s="116">
        <f t="shared" si="612"/>
        <v>75.002515485609877</v>
      </c>
      <c r="CP254" s="116">
        <f t="shared" si="612"/>
        <v>50.001676990406601</v>
      </c>
      <c r="CQ254" s="116">
        <f t="shared" si="612"/>
        <v>25.000838495203325</v>
      </c>
      <c r="CR254" s="114"/>
      <c r="CS254" s="114"/>
      <c r="CT254" s="114"/>
      <c r="CU254" s="114"/>
      <c r="CV254" s="114"/>
      <c r="CW254" s="114"/>
      <c r="CX254" s="114"/>
      <c r="CY254" s="114"/>
      <c r="CZ254" s="114"/>
      <c r="DA254" s="114"/>
      <c r="DB254" s="114"/>
      <c r="DC254" s="114"/>
      <c r="DD254" s="114"/>
      <c r="DE254" s="114"/>
      <c r="DF254" s="114"/>
      <c r="DG254" s="114"/>
      <c r="DH254" s="114"/>
      <c r="DI254" s="114"/>
      <c r="DJ254" s="114"/>
    </row>
    <row r="255" spans="1:114" s="83" customFormat="1" ht="15"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117"/>
      <c r="BN255" s="117"/>
      <c r="BO255" s="117"/>
      <c r="BP255" s="117"/>
      <c r="BQ255" s="117"/>
      <c r="BR255" s="117"/>
      <c r="BS255" s="117"/>
      <c r="BT255" s="117"/>
      <c r="BU255" s="117"/>
      <c r="BV255" s="117"/>
      <c r="BW255" s="117"/>
      <c r="BX255" s="117"/>
      <c r="BY255" s="117"/>
      <c r="BZ255" s="117"/>
      <c r="CA255" s="117"/>
      <c r="CB255" s="115"/>
      <c r="CC255" s="116">
        <f>+CC254-CC256</f>
        <v>350.0117389328459</v>
      </c>
      <c r="CD255" s="116">
        <f t="shared" ref="CD255:CQ255" si="613">+CD254-CD256</f>
        <v>325.01090043764265</v>
      </c>
      <c r="CE255" s="116">
        <f t="shared" si="613"/>
        <v>300.01006194243939</v>
      </c>
      <c r="CF255" s="116">
        <f t="shared" si="613"/>
        <v>275.00922344723614</v>
      </c>
      <c r="CG255" s="116">
        <f t="shared" si="613"/>
        <v>250.00838495203286</v>
      </c>
      <c r="CH255" s="116">
        <f t="shared" si="613"/>
        <v>225.00754645682957</v>
      </c>
      <c r="CI255" s="116">
        <f t="shared" si="613"/>
        <v>200.00670796162629</v>
      </c>
      <c r="CJ255" s="116">
        <f t="shared" si="613"/>
        <v>175.00586946642301</v>
      </c>
      <c r="CK255" s="116">
        <f t="shared" si="613"/>
        <v>150.00503097121972</v>
      </c>
      <c r="CL255" s="116">
        <f t="shared" si="613"/>
        <v>125.00419247601644</v>
      </c>
      <c r="CM255" s="116">
        <f t="shared" si="613"/>
        <v>100.00335398081316</v>
      </c>
      <c r="CN255" s="116">
        <f t="shared" si="613"/>
        <v>75.002515485609877</v>
      </c>
      <c r="CO255" s="116">
        <f t="shared" si="613"/>
        <v>50.001676990406601</v>
      </c>
      <c r="CP255" s="116">
        <f t="shared" si="613"/>
        <v>25.000838495203325</v>
      </c>
      <c r="CQ255" s="116">
        <f t="shared" si="613"/>
        <v>4.9737991503207013E-14</v>
      </c>
      <c r="CR255" s="114"/>
      <c r="CS255" s="114"/>
      <c r="CT255" s="114"/>
      <c r="CU255" s="114"/>
      <c r="CV255" s="114"/>
      <c r="CW255" s="114"/>
      <c r="CX255" s="114"/>
      <c r="CY255" s="114"/>
      <c r="CZ255" s="114"/>
      <c r="DA255" s="114"/>
      <c r="DB255" s="114"/>
      <c r="DC255" s="114"/>
      <c r="DD255" s="114"/>
      <c r="DE255" s="114"/>
      <c r="DF255" s="114"/>
      <c r="DG255" s="114"/>
      <c r="DH255" s="114"/>
      <c r="DI255" s="114"/>
      <c r="DJ255" s="114"/>
    </row>
    <row r="256" spans="1:114" s="83" customFormat="1" ht="15"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  <c r="BQ256" s="117"/>
      <c r="BR256" s="117"/>
      <c r="BS256" s="117"/>
      <c r="BT256" s="117"/>
      <c r="BU256" s="117"/>
      <c r="BV256" s="117"/>
      <c r="BW256" s="117"/>
      <c r="BX256" s="117"/>
      <c r="BY256" s="117"/>
      <c r="BZ256" s="117"/>
      <c r="CA256" s="117"/>
      <c r="CB256" s="117"/>
      <c r="CC256" s="116">
        <f>IF(CC254&gt;0.1,CC254/$B$8,0)</f>
        <v>25.000838495203276</v>
      </c>
      <c r="CD256" s="116">
        <f>IF(CD254&gt;0.1,CC256,0)</f>
        <v>25.000838495203276</v>
      </c>
      <c r="CE256" s="116">
        <f t="shared" ref="CE256:CQ256" si="614">IF(CE254&gt;0.1,CD256,0)</f>
        <v>25.000838495203276</v>
      </c>
      <c r="CF256" s="116">
        <f t="shared" si="614"/>
        <v>25.000838495203276</v>
      </c>
      <c r="CG256" s="116">
        <f t="shared" si="614"/>
        <v>25.000838495203276</v>
      </c>
      <c r="CH256" s="116">
        <f t="shared" si="614"/>
        <v>25.000838495203276</v>
      </c>
      <c r="CI256" s="116">
        <f t="shared" si="614"/>
        <v>25.000838495203276</v>
      </c>
      <c r="CJ256" s="116">
        <f t="shared" si="614"/>
        <v>25.000838495203276</v>
      </c>
      <c r="CK256" s="116">
        <f t="shared" si="614"/>
        <v>25.000838495203276</v>
      </c>
      <c r="CL256" s="116">
        <f t="shared" si="614"/>
        <v>25.000838495203276</v>
      </c>
      <c r="CM256" s="116">
        <f t="shared" si="614"/>
        <v>25.000838495203276</v>
      </c>
      <c r="CN256" s="116">
        <f t="shared" si="614"/>
        <v>25.000838495203276</v>
      </c>
      <c r="CO256" s="116">
        <f t="shared" si="614"/>
        <v>25.000838495203276</v>
      </c>
      <c r="CP256" s="116">
        <f t="shared" si="614"/>
        <v>25.000838495203276</v>
      </c>
      <c r="CQ256" s="116">
        <f t="shared" si="614"/>
        <v>25.000838495203276</v>
      </c>
      <c r="CR256" s="114"/>
      <c r="CS256" s="114"/>
      <c r="CT256" s="114"/>
      <c r="CU256" s="114"/>
      <c r="CV256" s="114"/>
      <c r="CW256" s="114"/>
      <c r="CX256" s="114"/>
      <c r="CY256" s="114"/>
      <c r="CZ256" s="114"/>
      <c r="DA256" s="114"/>
      <c r="DB256" s="114"/>
      <c r="DC256" s="114"/>
      <c r="DD256" s="114"/>
      <c r="DE256" s="114"/>
      <c r="DF256" s="114"/>
      <c r="DG256" s="114"/>
      <c r="DH256" s="114"/>
      <c r="DI256" s="114"/>
      <c r="DJ256" s="114"/>
    </row>
    <row r="257" spans="1:115" s="83" customFormat="1" ht="15">
      <c r="A257" s="83" t="s">
        <v>242</v>
      </c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117"/>
      <c r="BN257" s="117"/>
      <c r="BO257" s="117"/>
      <c r="BP257" s="117"/>
      <c r="BQ257" s="117"/>
      <c r="BR257" s="117"/>
      <c r="BS257" s="117"/>
      <c r="BT257" s="117"/>
      <c r="BU257" s="117"/>
      <c r="BV257" s="117"/>
      <c r="BW257" s="117"/>
      <c r="BX257" s="117"/>
      <c r="BY257" s="117"/>
      <c r="BZ257" s="117"/>
      <c r="CA257" s="117"/>
      <c r="CB257" s="117"/>
      <c r="CC257" s="117"/>
      <c r="CD257" s="116">
        <f>'Low LF - portfolio costs'!CD$10*CC$22</f>
        <v>382.51282897661014</v>
      </c>
      <c r="CE257" s="116">
        <f t="shared" ref="CE257:CR257" si="615">IF(CD258&gt;0,CD258,0)</f>
        <v>357.01197371150278</v>
      </c>
      <c r="CF257" s="116">
        <f t="shared" si="615"/>
        <v>331.51111844639541</v>
      </c>
      <c r="CG257" s="116">
        <f t="shared" si="615"/>
        <v>306.01026318128805</v>
      </c>
      <c r="CH257" s="116">
        <f t="shared" si="615"/>
        <v>280.50940791618069</v>
      </c>
      <c r="CI257" s="116">
        <f t="shared" si="615"/>
        <v>255.00855265107336</v>
      </c>
      <c r="CJ257" s="116">
        <f t="shared" si="615"/>
        <v>229.50769738596603</v>
      </c>
      <c r="CK257" s="116">
        <f t="shared" si="615"/>
        <v>204.00684212085869</v>
      </c>
      <c r="CL257" s="116">
        <f t="shared" si="615"/>
        <v>178.50598685575136</v>
      </c>
      <c r="CM257" s="116">
        <f t="shared" si="615"/>
        <v>153.00513159064403</v>
      </c>
      <c r="CN257" s="116">
        <f t="shared" si="615"/>
        <v>127.50427632553668</v>
      </c>
      <c r="CO257" s="116">
        <f t="shared" si="615"/>
        <v>102.00342106042933</v>
      </c>
      <c r="CP257" s="116">
        <f t="shared" si="615"/>
        <v>76.502565795321985</v>
      </c>
      <c r="CQ257" s="116">
        <f t="shared" si="615"/>
        <v>51.001710530214638</v>
      </c>
      <c r="CR257" s="116">
        <f t="shared" si="615"/>
        <v>25.500855265107294</v>
      </c>
      <c r="CS257" s="114"/>
      <c r="CT257" s="114"/>
      <c r="CU257" s="114"/>
      <c r="CV257" s="114"/>
      <c r="CW257" s="114"/>
      <c r="CX257" s="114"/>
      <c r="CY257" s="114"/>
      <c r="CZ257" s="114"/>
      <c r="DA257" s="114"/>
      <c r="DB257" s="114"/>
      <c r="DC257" s="114"/>
      <c r="DD257" s="114"/>
      <c r="DE257" s="114"/>
      <c r="DF257" s="114"/>
      <c r="DG257" s="114"/>
      <c r="DH257" s="114"/>
      <c r="DI257" s="114"/>
      <c r="DJ257" s="114"/>
    </row>
    <row r="258" spans="1:115" s="83" customFormat="1" ht="15"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117"/>
      <c r="BY258" s="117"/>
      <c r="BZ258" s="117"/>
      <c r="CA258" s="117"/>
      <c r="CB258" s="117"/>
      <c r="CC258" s="115"/>
      <c r="CD258" s="116">
        <f>+CD257-CD259</f>
        <v>357.01197371150278</v>
      </c>
      <c r="CE258" s="116">
        <f t="shared" ref="CE258:CR258" si="616">+CE257-CE259</f>
        <v>331.51111844639541</v>
      </c>
      <c r="CF258" s="116">
        <f t="shared" si="616"/>
        <v>306.01026318128805</v>
      </c>
      <c r="CG258" s="116">
        <f t="shared" si="616"/>
        <v>280.50940791618069</v>
      </c>
      <c r="CH258" s="116">
        <f t="shared" si="616"/>
        <v>255.00855265107336</v>
      </c>
      <c r="CI258" s="116">
        <f t="shared" si="616"/>
        <v>229.50769738596603</v>
      </c>
      <c r="CJ258" s="116">
        <f t="shared" si="616"/>
        <v>204.00684212085869</v>
      </c>
      <c r="CK258" s="116">
        <f t="shared" si="616"/>
        <v>178.50598685575136</v>
      </c>
      <c r="CL258" s="116">
        <f t="shared" si="616"/>
        <v>153.00513159064403</v>
      </c>
      <c r="CM258" s="116">
        <f t="shared" si="616"/>
        <v>127.50427632553668</v>
      </c>
      <c r="CN258" s="116">
        <f t="shared" si="616"/>
        <v>102.00342106042933</v>
      </c>
      <c r="CO258" s="116">
        <f t="shared" si="616"/>
        <v>76.502565795321985</v>
      </c>
      <c r="CP258" s="116">
        <f t="shared" si="616"/>
        <v>51.001710530214638</v>
      </c>
      <c r="CQ258" s="116">
        <f t="shared" si="616"/>
        <v>25.500855265107294</v>
      </c>
      <c r="CR258" s="116">
        <f t="shared" si="616"/>
        <v>-4.9737991503207013E-14</v>
      </c>
      <c r="CS258" s="114"/>
      <c r="CT258" s="114"/>
      <c r="CU258" s="114"/>
      <c r="CV258" s="114"/>
      <c r="CW258" s="114"/>
      <c r="CX258" s="114"/>
      <c r="CY258" s="114"/>
      <c r="CZ258" s="114"/>
      <c r="DA258" s="114"/>
      <c r="DB258" s="114"/>
      <c r="DC258" s="114"/>
      <c r="DD258" s="114"/>
      <c r="DE258" s="114"/>
      <c r="DF258" s="114"/>
      <c r="DG258" s="114"/>
      <c r="DH258" s="114"/>
      <c r="DI258" s="114"/>
      <c r="DJ258" s="114"/>
    </row>
    <row r="259" spans="1:115" s="83" customFormat="1" ht="15"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117"/>
      <c r="BR259" s="117"/>
      <c r="BS259" s="117"/>
      <c r="BT259" s="117"/>
      <c r="BU259" s="117"/>
      <c r="BV259" s="117"/>
      <c r="BW259" s="117"/>
      <c r="BX259" s="117"/>
      <c r="BY259" s="117"/>
      <c r="BZ259" s="117"/>
      <c r="CA259" s="117"/>
      <c r="CB259" s="117"/>
      <c r="CC259" s="117"/>
      <c r="CD259" s="116">
        <f>IF(CD257&gt;0.1,CD257/$B$8,0)</f>
        <v>25.500855265107344</v>
      </c>
      <c r="CE259" s="116">
        <f>IF(CE257&gt;0.1,CD259,0)</f>
        <v>25.500855265107344</v>
      </c>
      <c r="CF259" s="116">
        <f t="shared" ref="CF259:CR259" si="617">IF(CF257&gt;0.1,CE259,0)</f>
        <v>25.500855265107344</v>
      </c>
      <c r="CG259" s="116">
        <f t="shared" si="617"/>
        <v>25.500855265107344</v>
      </c>
      <c r="CH259" s="116">
        <f t="shared" si="617"/>
        <v>25.500855265107344</v>
      </c>
      <c r="CI259" s="116">
        <f t="shared" si="617"/>
        <v>25.500855265107344</v>
      </c>
      <c r="CJ259" s="116">
        <f t="shared" si="617"/>
        <v>25.500855265107344</v>
      </c>
      <c r="CK259" s="116">
        <f t="shared" si="617"/>
        <v>25.500855265107344</v>
      </c>
      <c r="CL259" s="116">
        <f t="shared" si="617"/>
        <v>25.500855265107344</v>
      </c>
      <c r="CM259" s="116">
        <f t="shared" si="617"/>
        <v>25.500855265107344</v>
      </c>
      <c r="CN259" s="116">
        <f t="shared" si="617"/>
        <v>25.500855265107344</v>
      </c>
      <c r="CO259" s="116">
        <f t="shared" si="617"/>
        <v>25.500855265107344</v>
      </c>
      <c r="CP259" s="116">
        <f t="shared" si="617"/>
        <v>25.500855265107344</v>
      </c>
      <c r="CQ259" s="116">
        <f t="shared" si="617"/>
        <v>25.500855265107344</v>
      </c>
      <c r="CR259" s="116">
        <f t="shared" si="617"/>
        <v>25.500855265107344</v>
      </c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4"/>
      <c r="DE259" s="114"/>
      <c r="DF259" s="114"/>
      <c r="DG259" s="114"/>
      <c r="DH259" s="114"/>
      <c r="DI259" s="114"/>
      <c r="DJ259" s="114"/>
    </row>
    <row r="260" spans="1:115" s="83" customFormat="1" ht="15">
      <c r="A260" s="83" t="s">
        <v>243</v>
      </c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  <c r="BQ260" s="117"/>
      <c r="BR260" s="117"/>
      <c r="BS260" s="117"/>
      <c r="BT260" s="117"/>
      <c r="BU260" s="117"/>
      <c r="BV260" s="117"/>
      <c r="BW260" s="117"/>
      <c r="BX260" s="117"/>
      <c r="BY260" s="117"/>
      <c r="BZ260" s="117"/>
      <c r="CA260" s="117"/>
      <c r="CB260" s="117"/>
      <c r="CC260" s="117"/>
      <c r="CD260" s="117"/>
      <c r="CE260" s="116">
        <f>'Low LF - portfolio costs'!CE$10*CD$22</f>
        <v>390.16308555614228</v>
      </c>
      <c r="CF260" s="116">
        <f t="shared" ref="CF260:CS260" si="618">IF(CE261&gt;0,CE261,0)</f>
        <v>364.15221318573282</v>
      </c>
      <c r="CG260" s="116">
        <f t="shared" si="618"/>
        <v>338.14134081532336</v>
      </c>
      <c r="CH260" s="116">
        <f t="shared" si="618"/>
        <v>312.1304684449139</v>
      </c>
      <c r="CI260" s="116">
        <f t="shared" si="618"/>
        <v>286.11959607450444</v>
      </c>
      <c r="CJ260" s="116">
        <f t="shared" si="618"/>
        <v>260.10872370409498</v>
      </c>
      <c r="CK260" s="116">
        <f t="shared" si="618"/>
        <v>234.0978513336855</v>
      </c>
      <c r="CL260" s="116">
        <f t="shared" si="618"/>
        <v>208.08697896327601</v>
      </c>
      <c r="CM260" s="116">
        <f t="shared" si="618"/>
        <v>182.07610659286652</v>
      </c>
      <c r="CN260" s="116">
        <f t="shared" si="618"/>
        <v>156.06523422245704</v>
      </c>
      <c r="CO260" s="116">
        <f t="shared" si="618"/>
        <v>130.05436185204755</v>
      </c>
      <c r="CP260" s="116">
        <f t="shared" si="618"/>
        <v>104.04348948163806</v>
      </c>
      <c r="CQ260" s="116">
        <f t="shared" si="618"/>
        <v>78.032617111228575</v>
      </c>
      <c r="CR260" s="116">
        <f t="shared" si="618"/>
        <v>52.021744740819088</v>
      </c>
      <c r="CS260" s="116">
        <f t="shared" si="618"/>
        <v>26.010872370409604</v>
      </c>
      <c r="CT260" s="114"/>
      <c r="CU260" s="114"/>
      <c r="CV260" s="114"/>
      <c r="CW260" s="114"/>
      <c r="CX260" s="114"/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</row>
    <row r="261" spans="1:115" s="83" customFormat="1" ht="15"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  <c r="BR261" s="117"/>
      <c r="BS261" s="117"/>
      <c r="BT261" s="117"/>
      <c r="BU261" s="117"/>
      <c r="BV261" s="117"/>
      <c r="BW261" s="117"/>
      <c r="BX261" s="117"/>
      <c r="BY261" s="117"/>
      <c r="BZ261" s="117"/>
      <c r="CA261" s="117"/>
      <c r="CB261" s="117"/>
      <c r="CC261" s="117"/>
      <c r="CD261" s="115"/>
      <c r="CE261" s="116">
        <f>+CE260-CE262</f>
        <v>364.15221318573282</v>
      </c>
      <c r="CF261" s="116">
        <f t="shared" ref="CF261:CS261" si="619">+CF260-CF262</f>
        <v>338.14134081532336</v>
      </c>
      <c r="CG261" s="116">
        <f t="shared" si="619"/>
        <v>312.1304684449139</v>
      </c>
      <c r="CH261" s="116">
        <f t="shared" si="619"/>
        <v>286.11959607450444</v>
      </c>
      <c r="CI261" s="116">
        <f t="shared" si="619"/>
        <v>260.10872370409498</v>
      </c>
      <c r="CJ261" s="116">
        <f t="shared" si="619"/>
        <v>234.0978513336855</v>
      </c>
      <c r="CK261" s="116">
        <f t="shared" si="619"/>
        <v>208.08697896327601</v>
      </c>
      <c r="CL261" s="116">
        <f t="shared" si="619"/>
        <v>182.07610659286652</v>
      </c>
      <c r="CM261" s="116">
        <f t="shared" si="619"/>
        <v>156.06523422245704</v>
      </c>
      <c r="CN261" s="116">
        <f t="shared" si="619"/>
        <v>130.05436185204755</v>
      </c>
      <c r="CO261" s="116">
        <f t="shared" si="619"/>
        <v>104.04348948163806</v>
      </c>
      <c r="CP261" s="116">
        <f t="shared" si="619"/>
        <v>78.032617111228575</v>
      </c>
      <c r="CQ261" s="116">
        <f t="shared" si="619"/>
        <v>52.021744740819088</v>
      </c>
      <c r="CR261" s="116">
        <f t="shared" si="619"/>
        <v>26.010872370409604</v>
      </c>
      <c r="CS261" s="116">
        <f t="shared" si="619"/>
        <v>1.2079226507921703E-13</v>
      </c>
      <c r="CT261" s="114"/>
      <c r="CU261" s="114"/>
      <c r="CV261" s="114"/>
      <c r="CW261" s="114"/>
      <c r="CX261" s="114"/>
      <c r="CY261" s="114"/>
      <c r="CZ261" s="114"/>
      <c r="DA261" s="114"/>
      <c r="DB261" s="114"/>
      <c r="DC261" s="114"/>
      <c r="DD261" s="114"/>
      <c r="DE261" s="114"/>
      <c r="DF261" s="114"/>
      <c r="DG261" s="114"/>
      <c r="DH261" s="114"/>
      <c r="DI261" s="114"/>
      <c r="DJ261" s="114"/>
    </row>
    <row r="262" spans="1:115" s="83" customFormat="1" ht="15"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  <c r="BR262" s="117"/>
      <c r="BS262" s="117"/>
      <c r="BT262" s="117"/>
      <c r="BU262" s="117"/>
      <c r="BV262" s="117"/>
      <c r="BW262" s="117"/>
      <c r="BX262" s="117"/>
      <c r="BY262" s="117"/>
      <c r="BZ262" s="117"/>
      <c r="CA262" s="117"/>
      <c r="CB262" s="117"/>
      <c r="CC262" s="117"/>
      <c r="CD262" s="117"/>
      <c r="CE262" s="116">
        <f>IF(CE260&gt;0.1,CE260/$B$8,0)</f>
        <v>26.010872370409484</v>
      </c>
      <c r="CF262" s="116">
        <f>IF(CF260&gt;0.1,CE262,0)</f>
        <v>26.010872370409484</v>
      </c>
      <c r="CG262" s="116">
        <f t="shared" ref="CG262:CS262" si="620">IF(CG260&gt;0.1,CF262,0)</f>
        <v>26.010872370409484</v>
      </c>
      <c r="CH262" s="116">
        <f t="shared" si="620"/>
        <v>26.010872370409484</v>
      </c>
      <c r="CI262" s="116">
        <f t="shared" si="620"/>
        <v>26.010872370409484</v>
      </c>
      <c r="CJ262" s="116">
        <f t="shared" si="620"/>
        <v>26.010872370409484</v>
      </c>
      <c r="CK262" s="116">
        <f t="shared" si="620"/>
        <v>26.010872370409484</v>
      </c>
      <c r="CL262" s="116">
        <f t="shared" si="620"/>
        <v>26.010872370409484</v>
      </c>
      <c r="CM262" s="116">
        <f t="shared" si="620"/>
        <v>26.010872370409484</v>
      </c>
      <c r="CN262" s="116">
        <f t="shared" si="620"/>
        <v>26.010872370409484</v>
      </c>
      <c r="CO262" s="116">
        <f t="shared" si="620"/>
        <v>26.010872370409484</v>
      </c>
      <c r="CP262" s="116">
        <f t="shared" si="620"/>
        <v>26.010872370409484</v>
      </c>
      <c r="CQ262" s="116">
        <f t="shared" si="620"/>
        <v>26.010872370409484</v>
      </c>
      <c r="CR262" s="116">
        <f t="shared" si="620"/>
        <v>26.010872370409484</v>
      </c>
      <c r="CS262" s="116">
        <f t="shared" si="620"/>
        <v>26.010872370409484</v>
      </c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</row>
    <row r="263" spans="1:115" s="83" customFormat="1" ht="15">
      <c r="A263" s="83" t="s">
        <v>244</v>
      </c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6">
        <f>'Low LF - portfolio costs'!CF$10*CE$22</f>
        <v>397.96634726726518</v>
      </c>
      <c r="CG263" s="116">
        <f t="shared" ref="CG263:CT263" si="621">IF(CF264&gt;0,CF264,0)</f>
        <v>371.43525744944748</v>
      </c>
      <c r="CH263" s="116">
        <f t="shared" si="621"/>
        <v>344.90416763162978</v>
      </c>
      <c r="CI263" s="116">
        <f t="shared" si="621"/>
        <v>318.37307781381207</v>
      </c>
      <c r="CJ263" s="116">
        <f t="shared" si="621"/>
        <v>291.84198799599437</v>
      </c>
      <c r="CK263" s="116">
        <f t="shared" si="621"/>
        <v>265.31089817817667</v>
      </c>
      <c r="CL263" s="116">
        <f t="shared" si="621"/>
        <v>238.779808360359</v>
      </c>
      <c r="CM263" s="116">
        <f t="shared" si="621"/>
        <v>212.24871854254133</v>
      </c>
      <c r="CN263" s="116">
        <f t="shared" si="621"/>
        <v>185.71762872472365</v>
      </c>
      <c r="CO263" s="116">
        <f t="shared" si="621"/>
        <v>159.18653890690598</v>
      </c>
      <c r="CP263" s="116">
        <f t="shared" si="621"/>
        <v>132.65544908908831</v>
      </c>
      <c r="CQ263" s="116">
        <f t="shared" si="621"/>
        <v>106.12435927127063</v>
      </c>
      <c r="CR263" s="116">
        <f t="shared" si="621"/>
        <v>79.593269453452962</v>
      </c>
      <c r="CS263" s="116">
        <f t="shared" si="621"/>
        <v>53.062179635635282</v>
      </c>
      <c r="CT263" s="116">
        <f t="shared" si="621"/>
        <v>26.531089817817602</v>
      </c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</row>
    <row r="264" spans="1:115" s="83" customFormat="1" ht="15"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  <c r="CE264" s="115"/>
      <c r="CF264" s="116">
        <f>+CF263-CF265</f>
        <v>371.43525744944748</v>
      </c>
      <c r="CG264" s="116">
        <f t="shared" ref="CG264:CT264" si="622">+CG263-CG265</f>
        <v>344.90416763162978</v>
      </c>
      <c r="CH264" s="116">
        <f t="shared" si="622"/>
        <v>318.37307781381207</v>
      </c>
      <c r="CI264" s="116">
        <f t="shared" si="622"/>
        <v>291.84198799599437</v>
      </c>
      <c r="CJ264" s="116">
        <f t="shared" si="622"/>
        <v>265.31089817817667</v>
      </c>
      <c r="CK264" s="116">
        <f t="shared" si="622"/>
        <v>238.779808360359</v>
      </c>
      <c r="CL264" s="116">
        <f t="shared" si="622"/>
        <v>212.24871854254133</v>
      </c>
      <c r="CM264" s="116">
        <f t="shared" si="622"/>
        <v>185.71762872472365</v>
      </c>
      <c r="CN264" s="116">
        <f t="shared" si="622"/>
        <v>159.18653890690598</v>
      </c>
      <c r="CO264" s="116">
        <f t="shared" si="622"/>
        <v>132.65544908908831</v>
      </c>
      <c r="CP264" s="116">
        <f t="shared" si="622"/>
        <v>106.12435927127063</v>
      </c>
      <c r="CQ264" s="116">
        <f t="shared" si="622"/>
        <v>79.593269453452962</v>
      </c>
      <c r="CR264" s="116">
        <f t="shared" si="622"/>
        <v>53.062179635635282</v>
      </c>
      <c r="CS264" s="116">
        <f t="shared" si="622"/>
        <v>26.531089817817602</v>
      </c>
      <c r="CT264" s="116">
        <f t="shared" si="622"/>
        <v>-7.815970093361102E-14</v>
      </c>
      <c r="CU264" s="114"/>
      <c r="CV264" s="114"/>
      <c r="CW264" s="114"/>
      <c r="CX264" s="114"/>
      <c r="CY264" s="114"/>
      <c r="CZ264" s="114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</row>
    <row r="265" spans="1:115" s="83" customFormat="1" ht="15"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117"/>
      <c r="BY265" s="117"/>
      <c r="BZ265" s="117"/>
      <c r="CA265" s="117"/>
      <c r="CB265" s="117"/>
      <c r="CC265" s="117"/>
      <c r="CD265" s="117"/>
      <c r="CE265" s="117"/>
      <c r="CF265" s="116">
        <f>IF(CF263&gt;0.1,CF263/$B$8,0)</f>
        <v>26.53108981781768</v>
      </c>
      <c r="CG265" s="116">
        <f>IF(CG263&gt;0.1,CF265,0)</f>
        <v>26.53108981781768</v>
      </c>
      <c r="CH265" s="116">
        <f t="shared" ref="CH265:CT265" si="623">IF(CH263&gt;0.1,CG265,0)</f>
        <v>26.53108981781768</v>
      </c>
      <c r="CI265" s="116">
        <f t="shared" si="623"/>
        <v>26.53108981781768</v>
      </c>
      <c r="CJ265" s="116">
        <f t="shared" si="623"/>
        <v>26.53108981781768</v>
      </c>
      <c r="CK265" s="116">
        <f t="shared" si="623"/>
        <v>26.53108981781768</v>
      </c>
      <c r="CL265" s="116">
        <f t="shared" si="623"/>
        <v>26.53108981781768</v>
      </c>
      <c r="CM265" s="116">
        <f t="shared" si="623"/>
        <v>26.53108981781768</v>
      </c>
      <c r="CN265" s="116">
        <f t="shared" si="623"/>
        <v>26.53108981781768</v>
      </c>
      <c r="CO265" s="116">
        <f t="shared" si="623"/>
        <v>26.53108981781768</v>
      </c>
      <c r="CP265" s="116">
        <f t="shared" si="623"/>
        <v>26.53108981781768</v>
      </c>
      <c r="CQ265" s="116">
        <f t="shared" si="623"/>
        <v>26.53108981781768</v>
      </c>
      <c r="CR265" s="116">
        <f t="shared" si="623"/>
        <v>26.53108981781768</v>
      </c>
      <c r="CS265" s="116">
        <f t="shared" si="623"/>
        <v>26.53108981781768</v>
      </c>
      <c r="CT265" s="116">
        <f t="shared" si="623"/>
        <v>26.53108981781768</v>
      </c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</row>
    <row r="266" spans="1:115" s="83" customFormat="1" ht="15">
      <c r="A266" s="9" t="s">
        <v>404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17"/>
      <c r="BZ266" s="117"/>
      <c r="CA266" s="117"/>
      <c r="CB266" s="117"/>
      <c r="CC266" s="117"/>
      <c r="CD266" s="117"/>
      <c r="CE266" s="117"/>
      <c r="CF266" s="116"/>
      <c r="CG266" s="116">
        <f>'Low LF - portfolio costs'!CG$10*CF$22</f>
        <v>405.92567421261037</v>
      </c>
      <c r="CH266" s="116">
        <f t="shared" ref="CH266" si="624">IF(CG267&gt;0,CG267,0)</f>
        <v>378.86396259843633</v>
      </c>
      <c r="CI266" s="116">
        <f t="shared" ref="CI266" si="625">IF(CH267&gt;0,CH267,0)</f>
        <v>351.80225098426229</v>
      </c>
      <c r="CJ266" s="116">
        <f t="shared" ref="CJ266" si="626">IF(CI267&gt;0,CI267,0)</f>
        <v>324.74053937008824</v>
      </c>
      <c r="CK266" s="116">
        <f t="shared" ref="CK266" si="627">IF(CJ267&gt;0,CJ267,0)</f>
        <v>297.6788277559142</v>
      </c>
      <c r="CL266" s="116">
        <f t="shared" ref="CL266" si="628">IF(CK267&gt;0,CK267,0)</f>
        <v>270.61711614174015</v>
      </c>
      <c r="CM266" s="116">
        <f t="shared" ref="CM266" si="629">IF(CL267&gt;0,CL267,0)</f>
        <v>243.55540452756614</v>
      </c>
      <c r="CN266" s="116">
        <f t="shared" ref="CN266" si="630">IF(CM267&gt;0,CM267,0)</f>
        <v>216.49369291339212</v>
      </c>
      <c r="CO266" s="116">
        <f t="shared" ref="CO266" si="631">IF(CN267&gt;0,CN267,0)</f>
        <v>189.43198129921811</v>
      </c>
      <c r="CP266" s="116">
        <f t="shared" ref="CP266" si="632">IF(CO267&gt;0,CO267,0)</f>
        <v>162.37026968504409</v>
      </c>
      <c r="CQ266" s="116">
        <f t="shared" ref="CQ266" si="633">IF(CP267&gt;0,CP267,0)</f>
        <v>135.30855807087008</v>
      </c>
      <c r="CR266" s="116">
        <f t="shared" ref="CR266" si="634">IF(CQ267&gt;0,CQ267,0)</f>
        <v>108.24684645669605</v>
      </c>
      <c r="CS266" s="116">
        <f t="shared" ref="CS266" si="635">IF(CR267&gt;0,CR267,0)</f>
        <v>81.185134842522018</v>
      </c>
      <c r="CT266" s="116">
        <f t="shared" ref="CT266:CU266" si="636">IF(CS267&gt;0,CS267,0)</f>
        <v>54.123423228347988</v>
      </c>
      <c r="CU266" s="116">
        <f t="shared" si="636"/>
        <v>27.061711614173962</v>
      </c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</row>
    <row r="267" spans="1:115" s="83" customFormat="1" ht="15"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  <c r="CE267" s="115"/>
      <c r="CF267" s="116"/>
      <c r="CG267" s="116">
        <f t="shared" ref="CG267:CU267" si="637">+CG266-CG268</f>
        <v>378.86396259843633</v>
      </c>
      <c r="CH267" s="116">
        <f t="shared" si="637"/>
        <v>351.80225098426229</v>
      </c>
      <c r="CI267" s="116">
        <f t="shared" si="637"/>
        <v>324.74053937008824</v>
      </c>
      <c r="CJ267" s="116">
        <f t="shared" si="637"/>
        <v>297.6788277559142</v>
      </c>
      <c r="CK267" s="116">
        <f t="shared" si="637"/>
        <v>270.61711614174015</v>
      </c>
      <c r="CL267" s="116">
        <f t="shared" si="637"/>
        <v>243.55540452756614</v>
      </c>
      <c r="CM267" s="116">
        <f t="shared" si="637"/>
        <v>216.49369291339212</v>
      </c>
      <c r="CN267" s="116">
        <f t="shared" si="637"/>
        <v>189.43198129921811</v>
      </c>
      <c r="CO267" s="116">
        <f t="shared" si="637"/>
        <v>162.37026968504409</v>
      </c>
      <c r="CP267" s="116">
        <f t="shared" si="637"/>
        <v>135.30855807087008</v>
      </c>
      <c r="CQ267" s="116">
        <f t="shared" si="637"/>
        <v>108.24684645669605</v>
      </c>
      <c r="CR267" s="116">
        <f t="shared" si="637"/>
        <v>81.185134842522018</v>
      </c>
      <c r="CS267" s="116">
        <f t="shared" si="637"/>
        <v>54.123423228347988</v>
      </c>
      <c r="CT267" s="116">
        <f t="shared" si="637"/>
        <v>27.061711614173962</v>
      </c>
      <c r="CU267" s="116">
        <f t="shared" si="637"/>
        <v>-6.3948846218409017E-14</v>
      </c>
      <c r="CV267" s="114"/>
      <c r="CW267" s="114"/>
      <c r="CX267" s="114"/>
      <c r="CY267" s="114"/>
      <c r="CZ267" s="114"/>
      <c r="DA267" s="114"/>
      <c r="DB267" s="114"/>
      <c r="DC267" s="114"/>
      <c r="DD267" s="114"/>
      <c r="DE267" s="114"/>
      <c r="DF267" s="114"/>
      <c r="DG267" s="114"/>
      <c r="DH267" s="114"/>
      <c r="DI267" s="114"/>
      <c r="DJ267" s="114"/>
    </row>
    <row r="268" spans="1:115" s="83" customFormat="1" ht="15"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117"/>
      <c r="BY268" s="117"/>
      <c r="BZ268" s="117"/>
      <c r="CA268" s="117"/>
      <c r="CB268" s="117"/>
      <c r="CC268" s="117"/>
      <c r="CD268" s="117"/>
      <c r="CE268" s="117"/>
      <c r="CF268" s="116"/>
      <c r="CG268" s="116">
        <f>IF(CG266&gt;0.1,CG266/$B$8,0)</f>
        <v>27.061711614174026</v>
      </c>
      <c r="CH268" s="116">
        <f t="shared" ref="CH268" si="638">IF(CH266&gt;0.1,CG268,0)</f>
        <v>27.061711614174026</v>
      </c>
      <c r="CI268" s="116">
        <f t="shared" ref="CI268" si="639">IF(CI266&gt;0.1,CH268,0)</f>
        <v>27.061711614174026</v>
      </c>
      <c r="CJ268" s="116">
        <f t="shared" ref="CJ268" si="640">IF(CJ266&gt;0.1,CI268,0)</f>
        <v>27.061711614174026</v>
      </c>
      <c r="CK268" s="116">
        <f t="shared" ref="CK268" si="641">IF(CK266&gt;0.1,CJ268,0)</f>
        <v>27.061711614174026</v>
      </c>
      <c r="CL268" s="116">
        <f t="shared" ref="CL268" si="642">IF(CL266&gt;0.1,CK268,0)</f>
        <v>27.061711614174026</v>
      </c>
      <c r="CM268" s="116">
        <f t="shared" ref="CM268" si="643">IF(CM266&gt;0.1,CL268,0)</f>
        <v>27.061711614174026</v>
      </c>
      <c r="CN268" s="116">
        <f t="shared" ref="CN268" si="644">IF(CN266&gt;0.1,CM268,0)</f>
        <v>27.061711614174026</v>
      </c>
      <c r="CO268" s="116">
        <f t="shared" ref="CO268" si="645">IF(CO266&gt;0.1,CN268,0)</f>
        <v>27.061711614174026</v>
      </c>
      <c r="CP268" s="116">
        <f t="shared" ref="CP268" si="646">IF(CP266&gt;0.1,CO268,0)</f>
        <v>27.061711614174026</v>
      </c>
      <c r="CQ268" s="116">
        <f t="shared" ref="CQ268" si="647">IF(CQ266&gt;0.1,CP268,0)</f>
        <v>27.061711614174026</v>
      </c>
      <c r="CR268" s="116">
        <f t="shared" ref="CR268" si="648">IF(CR266&gt;0.1,CQ268,0)</f>
        <v>27.061711614174026</v>
      </c>
      <c r="CS268" s="116">
        <f t="shared" ref="CS268" si="649">IF(CS266&gt;0.1,CR268,0)</f>
        <v>27.061711614174026</v>
      </c>
      <c r="CT268" s="116">
        <f t="shared" ref="CT268:CU268" si="650">IF(CT266&gt;0.1,CS268,0)</f>
        <v>27.061711614174026</v>
      </c>
      <c r="CU268" s="116">
        <f t="shared" si="650"/>
        <v>27.061711614174026</v>
      </c>
      <c r="CV268" s="114"/>
      <c r="CW268" s="114"/>
      <c r="CX268" s="114"/>
      <c r="CY268" s="114"/>
      <c r="CZ268" s="114"/>
      <c r="DA268" s="114"/>
      <c r="DB268" s="114"/>
      <c r="DC268" s="114"/>
      <c r="DD268" s="114"/>
      <c r="DE268" s="114"/>
      <c r="DF268" s="114"/>
      <c r="DG268" s="114"/>
      <c r="DH268" s="114"/>
      <c r="DI268" s="114"/>
      <c r="DJ268" s="114"/>
    </row>
    <row r="269" spans="1:115" s="83" customFormat="1">
      <c r="AM269" s="365"/>
      <c r="AN269" s="365"/>
      <c r="AO269" s="365"/>
      <c r="AP269" s="365"/>
      <c r="AQ269" s="365"/>
      <c r="AR269" s="365"/>
      <c r="AS269" s="365"/>
      <c r="AT269" s="365"/>
      <c r="AU269" s="365"/>
      <c r="AV269" s="365"/>
      <c r="AW269" s="365"/>
      <c r="AX269" s="365"/>
      <c r="AY269" s="365"/>
      <c r="AZ269" s="365"/>
      <c r="BA269" s="365"/>
      <c r="BB269" s="365"/>
      <c r="BC269" s="365"/>
      <c r="BD269" s="365"/>
      <c r="BE269" s="365"/>
      <c r="BF269" s="365"/>
      <c r="BG269" s="365"/>
      <c r="BH269" s="365"/>
      <c r="BI269" s="365"/>
      <c r="BJ269" s="365"/>
      <c r="BK269" s="365"/>
      <c r="BL269" s="365"/>
      <c r="BM269" s="365"/>
      <c r="BN269" s="365"/>
      <c r="BO269" s="365"/>
      <c r="BP269" s="365"/>
      <c r="BQ269" s="365"/>
      <c r="BR269" s="365"/>
      <c r="BS269" s="365"/>
      <c r="BT269" s="365"/>
      <c r="BU269" s="365"/>
      <c r="BV269" s="365"/>
      <c r="BW269" s="365"/>
      <c r="BX269" s="365"/>
      <c r="BY269" s="365"/>
      <c r="BZ269" s="365"/>
      <c r="CA269" s="365"/>
    </row>
    <row r="270" spans="1:115" s="83" customFormat="1">
      <c r="A270" s="4" t="s">
        <v>97</v>
      </c>
      <c r="J270" s="366">
        <f>SUM(J28,J33,J38,J43,J46,J49,J52,J55,J58,J61,J64,J67,J70,J73,J76,J79,J82,J85,J88,J91,J94,J97,J100,J103,J106,J109,J112,J115,J118,J121,J124,J127,J130,J133,J136,J139,J142,J145,J148,J151,J154,J157,J160,J163,J166,J169,J172,J175,J178,J181,J184,J187,J190,J193,J196,J199,J202,J205,J208,J211,J214,J217,J220,J223,J226,J229,J232,J235,J238,J241,J244,J247,J250,J253,J256,J259,J262,J265)</f>
        <v>0.4</v>
      </c>
      <c r="K270" s="366">
        <f>SUM(K28,K33,K38,K43,K46,K49,K52,K55,K58,K61,K64,K67,K70,K73,K76,K79,K82,K85,K88,K91,K94,K97,K100,K103,K106,K109,K112,K115,K118,K121,K124,K127,K130,K133,K136,K139,K142,K145,K148,K151,K154,K157,K160,K163,K166,K169,K172,K175,K178,K181,K184,K187,K190,K193,K196,K199,K202,K205,K208,K211,K214,K217,K220,K223,K226,K229,K232,K235,K238,K241,K244,K247,K250,K253,K256,K259,K262,K265)</f>
        <v>5.636000000000001</v>
      </c>
      <c r="L270" s="366">
        <f t="shared" ref="L270:BW270" si="651">SUM(L28,L33,L38,L43,L46,L49,L52,L55,L58,L61,L64,L67,L70,L73,L76,L79,L82,L85,L88,L91,L94,L97,L100,L103,L106,L109,L112,L115,L118,L121,L124,L127,L130,L133,L136,L139,L142,L145,L148,L151,L154,L157,L160,L163,L166,L169,L172,L175,L178,L181,L184,L187,L190,L193,L196,L199,L202,L205,L208,L211,L214,L217,L220,L223,L226,L229,L232,L235,L238,L241,L244,L247,L250,L253,L256,L259,L262,L265)</f>
        <v>11.947760000000002</v>
      </c>
      <c r="M270" s="366">
        <f t="shared" si="651"/>
        <v>19.3054688</v>
      </c>
      <c r="N270" s="366">
        <f t="shared" si="651"/>
        <v>26.954656063999998</v>
      </c>
      <c r="O270" s="366">
        <f t="shared" si="651"/>
        <v>34.904037847040001</v>
      </c>
      <c r="P270" s="366">
        <f t="shared" si="651"/>
        <v>43.860782954919685</v>
      </c>
      <c r="Q270" s="366">
        <f t="shared" si="651"/>
        <v>54.428614518248551</v>
      </c>
      <c r="R270" s="366">
        <f t="shared" si="651"/>
        <v>66.148098421411007</v>
      </c>
      <c r="S270" s="366">
        <f t="shared" si="651"/>
        <v>75.958135280204104</v>
      </c>
      <c r="T270" s="366">
        <f t="shared" si="651"/>
        <v>85.418750973783418</v>
      </c>
      <c r="U270" s="366">
        <f t="shared" si="651"/>
        <v>93.133474099269435</v>
      </c>
      <c r="V270" s="366">
        <f t="shared" si="651"/>
        <v>100.96723456537633</v>
      </c>
      <c r="W270" s="366">
        <f t="shared" si="651"/>
        <v>109.08901443401744</v>
      </c>
      <c r="X270" s="366">
        <f t="shared" si="651"/>
        <v>116.40561214045194</v>
      </c>
      <c r="Y270" s="366">
        <f t="shared" si="651"/>
        <v>122.12267346269098</v>
      </c>
      <c r="Z270" s="366">
        <f t="shared" si="651"/>
        <v>122.30240458832047</v>
      </c>
      <c r="AA270" s="366">
        <f t="shared" si="651"/>
        <v>123.1012572138355</v>
      </c>
      <c r="AB270" s="366">
        <f t="shared" si="651"/>
        <v>122.99637329186082</v>
      </c>
      <c r="AC270" s="366">
        <f t="shared" si="651"/>
        <v>123.14967242643004</v>
      </c>
      <c r="AD270" s="366">
        <f t="shared" si="651"/>
        <v>124.5044016685689</v>
      </c>
      <c r="AE270" s="366">
        <f t="shared" si="651"/>
        <v>124.41521407229841</v>
      </c>
      <c r="AF270" s="366">
        <f t="shared" si="651"/>
        <v>122.99535648219597</v>
      </c>
      <c r="AG270" s="366">
        <f t="shared" si="651"/>
        <v>120.7119326493372</v>
      </c>
      <c r="AH270" s="366">
        <f t="shared" si="651"/>
        <v>120.74113536218391</v>
      </c>
      <c r="AI270" s="366">
        <f t="shared" si="651"/>
        <v>121.48968265095972</v>
      </c>
      <c r="AJ270" s="366">
        <f t="shared" si="651"/>
        <v>124.3649071591441</v>
      </c>
      <c r="AK270" s="366">
        <f t="shared" si="651"/>
        <v>127.10530841582884</v>
      </c>
      <c r="AL270" s="366">
        <f t="shared" si="651"/>
        <v>129.65310522402362</v>
      </c>
      <c r="AM270" s="366">
        <f t="shared" si="651"/>
        <v>133.21947572796174</v>
      </c>
      <c r="AN270" s="366">
        <f t="shared" si="651"/>
        <v>138.20304198030271</v>
      </c>
      <c r="AO270" s="366">
        <f t="shared" si="651"/>
        <v>144.10995098074491</v>
      </c>
      <c r="AP270" s="366">
        <f t="shared" si="651"/>
        <v>148.54843128382299</v>
      </c>
      <c r="AQ270" s="366">
        <f t="shared" si="651"/>
        <v>153.07568119296261</v>
      </c>
      <c r="AR270" s="366">
        <f t="shared" si="651"/>
        <v>157.28887107730162</v>
      </c>
      <c r="AS270" s="366">
        <f t="shared" si="651"/>
        <v>160.24074986068914</v>
      </c>
      <c r="AT270" s="366">
        <f t="shared" si="651"/>
        <v>163.87430195381771</v>
      </c>
      <c r="AU270" s="366">
        <f t="shared" si="651"/>
        <v>167.47745977742375</v>
      </c>
      <c r="AV270" s="366">
        <f t="shared" si="651"/>
        <v>171.04755413988917</v>
      </c>
      <c r="AW270" s="366">
        <f t="shared" si="651"/>
        <v>174.47459208967391</v>
      </c>
      <c r="AX270" s="366">
        <f t="shared" si="651"/>
        <v>177.79703217917179</v>
      </c>
      <c r="AY270" s="366">
        <f t="shared" si="651"/>
        <v>181.00931967879151</v>
      </c>
      <c r="AZ270" s="366">
        <f t="shared" si="651"/>
        <v>184.51343779195574</v>
      </c>
      <c r="BA270" s="366">
        <f t="shared" si="651"/>
        <v>188.20370654779489</v>
      </c>
      <c r="BB270" s="366">
        <f t="shared" si="651"/>
        <v>191.96778067875078</v>
      </c>
      <c r="BC270" s="366">
        <f t="shared" si="651"/>
        <v>195.80713629232577</v>
      </c>
      <c r="BD270" s="366">
        <f t="shared" si="651"/>
        <v>199.72327901817229</v>
      </c>
      <c r="BE270" s="366">
        <f t="shared" si="651"/>
        <v>203.71774459853572</v>
      </c>
      <c r="BF270" s="366">
        <f t="shared" si="651"/>
        <v>207.79209949050642</v>
      </c>
      <c r="BG270" s="366">
        <f t="shared" si="651"/>
        <v>211.94794148031653</v>
      </c>
      <c r="BH270" s="366">
        <f t="shared" si="651"/>
        <v>216.18690030992286</v>
      </c>
      <c r="BI270" s="366">
        <f t="shared" si="651"/>
        <v>220.51063831612137</v>
      </c>
      <c r="BJ270" s="366">
        <f t="shared" si="651"/>
        <v>224.92085108244379</v>
      </c>
      <c r="BK270" s="366">
        <f t="shared" si="651"/>
        <v>229.41926810409271</v>
      </c>
      <c r="BL270" s="366">
        <f t="shared" si="651"/>
        <v>234.00765346617453</v>
      </c>
      <c r="BM270" s="366">
        <f t="shared" si="651"/>
        <v>238.68780653549803</v>
      </c>
      <c r="BN270" s="366">
        <f t="shared" si="651"/>
        <v>243.46156266620798</v>
      </c>
      <c r="BO270" s="366">
        <f t="shared" si="651"/>
        <v>248.33079391953214</v>
      </c>
      <c r="BP270" s="366">
        <f t="shared" si="651"/>
        <v>253.29740979792277</v>
      </c>
      <c r="BQ270" s="366">
        <f t="shared" si="651"/>
        <v>258.36335799388121</v>
      </c>
      <c r="BR270" s="366">
        <f t="shared" si="651"/>
        <v>263.53062515375882</v>
      </c>
      <c r="BS270" s="366">
        <f t="shared" si="651"/>
        <v>268.80123765683396</v>
      </c>
      <c r="BT270" s="366">
        <f t="shared" si="651"/>
        <v>274.17726240997064</v>
      </c>
      <c r="BU270" s="366">
        <f t="shared" si="651"/>
        <v>279.66080765817009</v>
      </c>
      <c r="BV270" s="366">
        <f t="shared" si="651"/>
        <v>285.25402381133352</v>
      </c>
      <c r="BW270" s="366">
        <f t="shared" si="651"/>
        <v>290.95910428756014</v>
      </c>
      <c r="BX270" s="366">
        <f t="shared" ref="BX270:CE270" si="652">SUM(BX28,BX33,BX38,BX43,BX46,BX49,BX52,BX55,BX58,BX61,BX64,BX67,BX70,BX73,BX76,BX79,BX82,BX85,BX88,BX91,BX94,BX97,BX100,BX103,BX106,BX109,BX112,BX115,BX118,BX121,BX124,BX127,BX130,BX133,BX136,BX139,BX142,BX145,BX148,BX151,BX154,BX157,BX160,BX163,BX166,BX169,BX172,BX175,BX178,BX181,BX184,BX187,BX190,BX193,BX196,BX199,BX202,BX205,BX208,BX211,BX214,BX217,BX220,BX223,BX226,BX229,BX232,BX235,BX238,BX241,BX244,BX247,BX250,BX253,BX256,BX259,BX262,BX265)</f>
        <v>296.77828637331146</v>
      </c>
      <c r="BY270" s="366">
        <f t="shared" si="652"/>
        <v>302.71385210077767</v>
      </c>
      <c r="BZ270" s="366">
        <f t="shared" si="652"/>
        <v>308.76812914279327</v>
      </c>
      <c r="CA270" s="366">
        <f t="shared" si="652"/>
        <v>314.94349172564904</v>
      </c>
      <c r="CB270" s="366">
        <f t="shared" si="652"/>
        <v>321.24236156016207</v>
      </c>
      <c r="CC270" s="366">
        <f t="shared" si="652"/>
        <v>327.66720879136523</v>
      </c>
      <c r="CD270" s="366">
        <f t="shared" si="652"/>
        <v>334.22055296719253</v>
      </c>
      <c r="CE270" s="366">
        <f t="shared" si="652"/>
        <v>340.90496402653633</v>
      </c>
      <c r="CF270" s="366">
        <f>SUM(CF28,CF33,CF38,CF43,CF46,CF49,CF52,CF55,CF58,CF61,CF64,CF67,CF70,CF73,CF76,CF79,CF82,CF85,CF88,CF91,CF94,CF97,CF100,CF103,CF106,CF109,CF112,CF115,CF118,CF121,CF124,CF127,CF130,CF133,CF136,CF139,CF142,CF145,CF148,CF151,CF154,CF157,CF160,CF163,CF166,CF169,CF172,CF175,CF178,CF181,CF184,CF187,CF190,CF193,CF196,CF199,CF202,CF205,CF208,CF211,CF214,CF217,CF220,CF223,CF226,CF229,CF232,CF235,CF238,CF241,CF244,CF247,CF250,CF253,CF256,CF259,CF262,CF265)</f>
        <v>347.72306330706715</v>
      </c>
      <c r="CG270" s="366">
        <f>SUM(CG28,CG33,CG38,CG43,CG46,CG49,CG52,CG55,CG58,CG61,CG64,CG67,CG70,CG73,CG76,CG79,CG82,CG85,CG88,CG91,CG94,CG97,CG100,CG103,CG106,CG109,CG112,CG115,CG118,CG121,CG124,CG127,CG130,CG133,CG136,CG139,CG142,CG145,CG148,CG151,CG154,CG157,CG160,CG163,CG166,CG169,CG172,CG175,CG178,CG181,CG184,CG187,CG190,CG193,CG196,CG199,CG202,CG205,CG208,CG211,CG214,CG217,CG220,CG223,CG226,CG229,CG232,CG235,CG238,CG241,CG244,CG247,CG250,CG253,CG256,CG259,CG262,CG265+CG268)</f>
        <v>354.67752457320847</v>
      </c>
      <c r="CH270" s="112"/>
      <c r="CI270" s="112"/>
      <c r="CJ270" s="112"/>
      <c r="CK270" s="112"/>
      <c r="CL270" s="112"/>
      <c r="CM270" s="112"/>
      <c r="CN270" s="112"/>
      <c r="CO270" s="112"/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  <c r="DG270" s="112"/>
      <c r="DH270" s="112"/>
      <c r="DI270" s="112"/>
      <c r="DJ270" s="112"/>
    </row>
    <row r="271" spans="1:115" s="83" customFormat="1"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</row>
    <row r="272" spans="1:115" s="83" customFormat="1">
      <c r="A272" s="83" t="s">
        <v>98</v>
      </c>
      <c r="J272" s="112">
        <f>(SUM(J26,J31,J36,J41,J44,J47,J50,J53,J56,J59,J62,J65,J68,J71,J74,J77,J80,J83,J86,J89,J92,J95,J98,J101,J104,J107,J110,J113,J116,J119,J122,J125,J128,J131,J134,J137,J140,J143,J146,J149,J152,J155,J158,J161,J164,J167,J170,J173,J176,J179,J182,J185,J188,J191,J194,J197,J200,J203,J206,J209,J212,J215,J218,J221,J224,J227,J230,J233,J236,J239,J242,J245,J248,J251,J254,J257,J260,J263)+SUM(J27,J32,J37,J42,J45,J48,J51,J54,J57,J60,J63,J66,J69,J72,J75,J78,J81,J84,J87,J90,J93,J96,J99,J102,J105,J108,J111,J114,J117,J120,J123,J126,J129,J132,J135,J138,J141,J144,J147,J150,J153,J156,J159,J162,J165,J168,J171,J174,J177,J180,J183,J186,J189,J192,J195,J198,J201,J204,J207,J210,J213,J216,J219,J222,J225,J228,J231,J234,J237,J240,J243,J246,J249,J252,J255,J258,J261,J264))/2</f>
        <v>5.8</v>
      </c>
      <c r="K272" s="112">
        <f t="shared" ref="K272:BV272" si="653">(SUM(K26,K31,K36,K41,K44,K47,K50,K53,K56,K59,K62,K65,K68,K71,K74,K77,K80,K83,K86,K89,K92,K95,K98,K101,K104,K107,K110,K113,K116,K119,K122,K125,K128,K131,K134,K137,K140,K143,K146,K149,K152,K155,K158,K161,K164,K167,K170,K173,K176,K179,K182,K185,K188,K191,K194,K197,K200,K203,K206,K209,K212,K215,K218,K221,K224,K227,K230,K233,K236,K239,K242,K245,K248,K251,K254,K257,K260,K263)+SUM(K27,K32,K37,K42,K45,K48,K51,K54,K57,K60,K63,K66,K69,K72,K75,K78,K81,K84,K87,K90,K93,K96,K99,K102,K105,K108,K111,K114,K117,K120,K123,K126,K129,K132,K135,K138,K141,K144,K147,K150,K153,K156,K159,K162,K165,K168,K171,K174,K177,K180,K183,K186,K189,K192,K195,K198,K201,K204,K207,K210,K213,K216,K219,K222,K225,K228,K231,K234,K237,K240,K243,K246,K249,K252,K255,K258,K261,K264))/2</f>
        <v>81.322000000000003</v>
      </c>
      <c r="L272" s="112">
        <f t="shared" si="653"/>
        <v>167.20652000000001</v>
      </c>
      <c r="M272" s="112">
        <f t="shared" si="653"/>
        <v>261.94553759999997</v>
      </c>
      <c r="N272" s="112">
        <f t="shared" si="653"/>
        <v>353.55328412799997</v>
      </c>
      <c r="O272" s="112">
        <f t="shared" si="653"/>
        <v>441.86466391807994</v>
      </c>
      <c r="P272" s="112">
        <f t="shared" si="653"/>
        <v>536.8334301352952</v>
      </c>
      <c r="Q272" s="112">
        <f t="shared" si="653"/>
        <v>646.20620484864412</v>
      </c>
      <c r="R272" s="112">
        <f t="shared" si="653"/>
        <v>761.71010692625123</v>
      </c>
      <c r="S272" s="112">
        <f t="shared" si="653"/>
        <v>837.80754295734027</v>
      </c>
      <c r="T272" s="112">
        <f t="shared" si="653"/>
        <v>899.02833523403615</v>
      </c>
      <c r="U272" s="112">
        <f t="shared" si="653"/>
        <v>925.47306957980004</v>
      </c>
      <c r="V272" s="112">
        <f t="shared" si="653"/>
        <v>945.9291222390807</v>
      </c>
      <c r="W272" s="112">
        <f t="shared" si="653"/>
        <v>962.72769576900032</v>
      </c>
      <c r="X272" s="112">
        <f t="shared" si="653"/>
        <v>959.72934807828324</v>
      </c>
      <c r="Y272" s="112">
        <f t="shared" si="653"/>
        <v>932.22112511029763</v>
      </c>
      <c r="Z272" s="112">
        <f t="shared" si="653"/>
        <v>891.24455296923406</v>
      </c>
      <c r="AA272" s="112">
        <f t="shared" si="653"/>
        <v>875.20191145088143</v>
      </c>
      <c r="AB272" s="112">
        <f t="shared" si="653"/>
        <v>860.94546936841311</v>
      </c>
      <c r="AC272" s="112">
        <f t="shared" si="653"/>
        <v>854.90974248780594</v>
      </c>
      <c r="AD272" s="112">
        <f t="shared" si="653"/>
        <v>870.64437081798951</v>
      </c>
      <c r="AE272" s="112">
        <f t="shared" si="653"/>
        <v>879.19792562169346</v>
      </c>
      <c r="AF272" s="112">
        <f t="shared" si="653"/>
        <v>892.71224994284273</v>
      </c>
      <c r="AG272" s="112">
        <f t="shared" si="653"/>
        <v>912.39950643163172</v>
      </c>
      <c r="AH272" s="112">
        <f t="shared" si="653"/>
        <v>939.26156600046829</v>
      </c>
      <c r="AI272" s="112">
        <f t="shared" si="653"/>
        <v>971.28360172922339</v>
      </c>
      <c r="AJ272" s="112">
        <f t="shared" si="653"/>
        <v>1007.2055213292272</v>
      </c>
      <c r="AK272" s="112">
        <f t="shared" si="653"/>
        <v>1040.0828393836155</v>
      </c>
      <c r="AL272" s="112">
        <f t="shared" si="653"/>
        <v>1071.7472827162273</v>
      </c>
      <c r="AM272" s="112">
        <f t="shared" si="653"/>
        <v>1103.5555153958237</v>
      </c>
      <c r="AN272" s="112">
        <f t="shared" si="653"/>
        <v>1134.3536701603923</v>
      </c>
      <c r="AO272" s="112">
        <f t="shared" si="653"/>
        <v>1163.0367755709433</v>
      </c>
      <c r="AP272" s="112">
        <f t="shared" si="653"/>
        <v>1189.9439783675557</v>
      </c>
      <c r="AQ272" s="112">
        <f t="shared" si="653"/>
        <v>1215.8330439366371</v>
      </c>
      <c r="AR272" s="112">
        <f t="shared" si="653"/>
        <v>1240.8859120451286</v>
      </c>
      <c r="AS272" s="112">
        <f t="shared" si="653"/>
        <v>1265.9609487046296</v>
      </c>
      <c r="AT272" s="112">
        <f t="shared" si="653"/>
        <v>1291.4200668684421</v>
      </c>
      <c r="AU272" s="112">
        <f t="shared" si="653"/>
        <v>1317.0111629553087</v>
      </c>
      <c r="AV272" s="112">
        <f t="shared" si="653"/>
        <v>1342.8409724881894</v>
      </c>
      <c r="AW272" s="112">
        <f t="shared" si="653"/>
        <v>1369.0740621947757</v>
      </c>
      <c r="AX272" s="112">
        <f t="shared" si="653"/>
        <v>1395.9122961381481</v>
      </c>
      <c r="AY272" s="112">
        <f t="shared" si="653"/>
        <v>1423.5426472085178</v>
      </c>
      <c r="AZ272" s="112">
        <f t="shared" si="653"/>
        <v>1451.9554660124822</v>
      </c>
      <c r="BA272" s="112">
        <f t="shared" si="653"/>
        <v>1480.994575332732</v>
      </c>
      <c r="BB272" s="112">
        <f t="shared" si="653"/>
        <v>1510.6144668393868</v>
      </c>
      <c r="BC272" s="112">
        <f t="shared" si="653"/>
        <v>1540.8267561761743</v>
      </c>
      <c r="BD272" s="112">
        <f t="shared" si="653"/>
        <v>1571.6432912996979</v>
      </c>
      <c r="BE272" s="112">
        <f t="shared" si="653"/>
        <v>1603.0761571256917</v>
      </c>
      <c r="BF272" s="112">
        <f t="shared" si="653"/>
        <v>1635.1376802682055</v>
      </c>
      <c r="BG272" s="112">
        <f t="shared" si="653"/>
        <v>1667.8404338735695</v>
      </c>
      <c r="BH272" s="112">
        <f t="shared" si="653"/>
        <v>1701.1972425510412</v>
      </c>
      <c r="BI272" s="112">
        <f t="shared" si="653"/>
        <v>1735.2211874020618</v>
      </c>
      <c r="BJ272" s="112">
        <f t="shared" si="653"/>
        <v>1769.9256111501031</v>
      </c>
      <c r="BK272" s="112">
        <f t="shared" si="653"/>
        <v>1805.3241233731051</v>
      </c>
      <c r="BL272" s="112">
        <f t="shared" si="653"/>
        <v>1841.4306058405673</v>
      </c>
      <c r="BM272" s="112">
        <f t="shared" si="653"/>
        <v>1878.2592179573785</v>
      </c>
      <c r="BN272" s="112">
        <f t="shared" si="653"/>
        <v>1915.8244023165262</v>
      </c>
      <c r="BO272" s="112">
        <f t="shared" si="653"/>
        <v>1954.1408903628567</v>
      </c>
      <c r="BP272" s="112">
        <f t="shared" si="653"/>
        <v>1993.2237081701137</v>
      </c>
      <c r="BQ272" s="112">
        <f t="shared" si="653"/>
        <v>2033.088182333516</v>
      </c>
      <c r="BR272" s="112">
        <f t="shared" si="653"/>
        <v>2073.7499459801866</v>
      </c>
      <c r="BS272" s="112">
        <f t="shared" si="653"/>
        <v>2115.22494489979</v>
      </c>
      <c r="BT272" s="112">
        <f t="shared" si="653"/>
        <v>2157.5294437977859</v>
      </c>
      <c r="BU272" s="112">
        <f t="shared" si="653"/>
        <v>2200.6800326737416</v>
      </c>
      <c r="BV272" s="112">
        <f t="shared" si="653"/>
        <v>2244.693633327216</v>
      </c>
      <c r="BW272" s="112">
        <f t="shared" ref="BW272:CF272" si="654">(SUM(BW26,BW31,BW36,BW41,BW44,BW47,BW50,BW53,BW56,BW59,BW62,BW65,BW68,BW71,BW74,BW77,BW80,BW83,BW86,BW89,BW92,BW95,BW98,BW101,BW104,BW107,BW110,BW113,BW116,BW119,BW122,BW125,BW128,BW131,BW134,BW137,BW140,BW143,BW146,BW149,BW152,BW155,BW158,BW161,BW164,BW167,BW170,BW173,BW176,BW179,BW182,BW185,BW188,BW191,BW194,BW197,BW200,BW203,BW206,BW209,BW212,BW215,BW218,BW221,BW224,BW227,BW230,BW233,BW236,BW239,BW242,BW245,BW248,BW251,BW254,BW257,BW260,BW263)+SUM(BW27,BW32,BW37,BW42,BW45,BW48,BW51,BW54,BW57,BW60,BW63,BW66,BW69,BW72,BW75,BW78,BW81,BW84,BW87,BW90,BW93,BW96,BW99,BW102,BW105,BW108,BW111,BW114,BW117,BW120,BW123,BW126,BW129,BW132,BW135,BW138,BW141,BW144,BW147,BW150,BW153,BW156,BW159,BW162,BW165,BW168,BW171,BW174,BW177,BW180,BW183,BW186,BW189,BW192,BW195,BW198,BW201,BW204,BW207,BW210,BW213,BW216,BW219,BW222,BW225,BW228,BW231,BW234,BW237,BW240,BW243,BW246,BW249,BW252,BW255,BW258,BW261,BW264))/2</f>
        <v>2289.5875059937607</v>
      </c>
      <c r="BX272" s="112">
        <f t="shared" si="654"/>
        <v>2335.3792561136356</v>
      </c>
      <c r="BY272" s="112">
        <f t="shared" si="654"/>
        <v>2382.0868412359087</v>
      </c>
      <c r="BZ272" s="112">
        <f t="shared" si="654"/>
        <v>2429.7285780606262</v>
      </c>
      <c r="CA272" s="112">
        <f t="shared" si="654"/>
        <v>2478.3231496218391</v>
      </c>
      <c r="CB272" s="112">
        <f t="shared" si="654"/>
        <v>2527.8896126142758</v>
      </c>
      <c r="CC272" s="112">
        <f t="shared" si="654"/>
        <v>2578.4474048665616</v>
      </c>
      <c r="CD272" s="112">
        <f t="shared" si="654"/>
        <v>2630.016352963893</v>
      </c>
      <c r="CE272" s="112">
        <f t="shared" si="654"/>
        <v>2682.6166800231704</v>
      </c>
      <c r="CF272" s="112">
        <f t="shared" si="654"/>
        <v>2736.2690136236333</v>
      </c>
      <c r="CG272" s="112">
        <f>(SUM(CG26,CG31,CG36,CG41,CG44,CG47,CG50,CG53,CG56,CG59,CG62,CG65,CG68,CG71,CG74,CG77,CG80,CG83,CG86,CG89,CG92,CG95,CG98,CG101,CG104,CG107,CG110,CG113,CG116,CG119,CG122,CG125,CG128,CG131,CG134,CG137,CG140,CG143,CG146,CG149,CG152,CG155,CG158,CG161,CG164,CG167,CG170,CG173,CG176,CG179,CG182,CG185,CG188,CG191,CG194,CG197,CG200,CG203,CG206,CG209,CG212,CG215,CG218,CG221,CG224,CG227,CG230,CG233,CG236,CG239,CG242,CG245,CG248,CG251,CG254,CG257,CG260,CG263+CG266)+SUM(CG27,CG32,CG37,CG42,CG45,CG48,CG51,CG54,CG57,CG60,CG63,CG66,CG69,CG72,CG75,CG78,CG81,CG84,CG87,CG90,CG93,CG96,CG99,CG102,CG105,CG108,CG111,CG114,CG117,CG120,CG123,CG126,CG129,CG132,CG135,CG138,CG141,CG144,CG147,CG150,CG153,CG156,CG159,CG162,CG165,CG168,CG171,CG174,CG177,CG180,CG183,CG186,CG189,CG192,CG195,CG198,CG201,CG204,CG207,CG210,CG213,CG216,CG219,CG222,CG225,CG228,CG231,CG234,CG237,CG240,CG243,CG246,CG249,CG252,CG255,CG258,CG261,CG264+CG267))/2</f>
        <v>2790.994393896106</v>
      </c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</row>
    <row r="273" spans="1:115" s="83" customFormat="1" ht="15">
      <c r="A273" s="83" t="s">
        <v>99</v>
      </c>
      <c r="J273" s="114">
        <f t="shared" ref="J273:AO273" si="655">J272*$C$12</f>
        <v>0</v>
      </c>
      <c r="K273" s="114">
        <f t="shared" si="655"/>
        <v>0</v>
      </c>
      <c r="L273" s="114">
        <f t="shared" si="655"/>
        <v>0</v>
      </c>
      <c r="M273" s="114">
        <f t="shared" si="655"/>
        <v>0</v>
      </c>
      <c r="N273" s="114">
        <f t="shared" si="655"/>
        <v>0</v>
      </c>
      <c r="O273" s="114">
        <f t="shared" si="655"/>
        <v>0</v>
      </c>
      <c r="P273" s="114">
        <f t="shared" si="655"/>
        <v>0</v>
      </c>
      <c r="Q273" s="114">
        <f t="shared" si="655"/>
        <v>0</v>
      </c>
      <c r="R273" s="114">
        <f t="shared" si="655"/>
        <v>0</v>
      </c>
      <c r="S273" s="114">
        <f t="shared" si="655"/>
        <v>0</v>
      </c>
      <c r="T273" s="114">
        <f t="shared" si="655"/>
        <v>0</v>
      </c>
      <c r="U273" s="114">
        <f t="shared" si="655"/>
        <v>0</v>
      </c>
      <c r="V273" s="114">
        <f t="shared" si="655"/>
        <v>0</v>
      </c>
      <c r="W273" s="114">
        <f t="shared" si="655"/>
        <v>0</v>
      </c>
      <c r="X273" s="114">
        <f t="shared" si="655"/>
        <v>0</v>
      </c>
      <c r="Y273" s="114">
        <f t="shared" si="655"/>
        <v>0</v>
      </c>
      <c r="Z273" s="114">
        <f t="shared" si="655"/>
        <v>0</v>
      </c>
      <c r="AA273" s="114">
        <f t="shared" si="655"/>
        <v>0</v>
      </c>
      <c r="AB273" s="114">
        <f t="shared" si="655"/>
        <v>0</v>
      </c>
      <c r="AC273" s="114">
        <f t="shared" si="655"/>
        <v>0</v>
      </c>
      <c r="AD273" s="114">
        <f t="shared" si="655"/>
        <v>0</v>
      </c>
      <c r="AE273" s="114">
        <f t="shared" si="655"/>
        <v>0</v>
      </c>
      <c r="AF273" s="114">
        <f t="shared" si="655"/>
        <v>0</v>
      </c>
      <c r="AG273" s="114">
        <f t="shared" si="655"/>
        <v>0</v>
      </c>
      <c r="AH273" s="114">
        <f t="shared" si="655"/>
        <v>0</v>
      </c>
      <c r="AI273" s="114">
        <f t="shared" si="655"/>
        <v>0</v>
      </c>
      <c r="AJ273" s="114">
        <f t="shared" si="655"/>
        <v>0</v>
      </c>
      <c r="AK273" s="114">
        <f t="shared" si="655"/>
        <v>0</v>
      </c>
      <c r="AL273" s="114">
        <f t="shared" si="655"/>
        <v>0</v>
      </c>
      <c r="AM273" s="114">
        <f t="shared" si="655"/>
        <v>0</v>
      </c>
      <c r="AN273" s="114">
        <f t="shared" si="655"/>
        <v>0</v>
      </c>
      <c r="AO273" s="114">
        <f t="shared" si="655"/>
        <v>0</v>
      </c>
      <c r="AP273" s="114">
        <f t="shared" ref="AP273:BU273" si="656">AP272*$C$12</f>
        <v>0</v>
      </c>
      <c r="AQ273" s="114">
        <f t="shared" si="656"/>
        <v>0</v>
      </c>
      <c r="AR273" s="114">
        <f t="shared" si="656"/>
        <v>0</v>
      </c>
      <c r="AS273" s="114">
        <f t="shared" si="656"/>
        <v>0</v>
      </c>
      <c r="AT273" s="114">
        <f t="shared" si="656"/>
        <v>0</v>
      </c>
      <c r="AU273" s="114">
        <f t="shared" si="656"/>
        <v>0</v>
      </c>
      <c r="AV273" s="114">
        <f t="shared" si="656"/>
        <v>0</v>
      </c>
      <c r="AW273" s="114">
        <f t="shared" si="656"/>
        <v>0</v>
      </c>
      <c r="AX273" s="114">
        <f t="shared" si="656"/>
        <v>0</v>
      </c>
      <c r="AY273" s="114">
        <f t="shared" si="656"/>
        <v>0</v>
      </c>
      <c r="AZ273" s="114">
        <f t="shared" si="656"/>
        <v>0</v>
      </c>
      <c r="BA273" s="114">
        <f t="shared" si="656"/>
        <v>0</v>
      </c>
      <c r="BB273" s="114">
        <f t="shared" si="656"/>
        <v>0</v>
      </c>
      <c r="BC273" s="114">
        <f t="shared" si="656"/>
        <v>0</v>
      </c>
      <c r="BD273" s="114">
        <f t="shared" si="656"/>
        <v>0</v>
      </c>
      <c r="BE273" s="114">
        <f t="shared" si="656"/>
        <v>0</v>
      </c>
      <c r="BF273" s="114">
        <f t="shared" si="656"/>
        <v>0</v>
      </c>
      <c r="BG273" s="114">
        <f t="shared" si="656"/>
        <v>0</v>
      </c>
      <c r="BH273" s="114">
        <f t="shared" si="656"/>
        <v>0</v>
      </c>
      <c r="BI273" s="114">
        <f t="shared" si="656"/>
        <v>0</v>
      </c>
      <c r="BJ273" s="114">
        <f t="shared" si="656"/>
        <v>0</v>
      </c>
      <c r="BK273" s="114">
        <f t="shared" si="656"/>
        <v>0</v>
      </c>
      <c r="BL273" s="114">
        <f t="shared" si="656"/>
        <v>0</v>
      </c>
      <c r="BM273" s="114">
        <f t="shared" si="656"/>
        <v>0</v>
      </c>
      <c r="BN273" s="114">
        <f t="shared" si="656"/>
        <v>0</v>
      </c>
      <c r="BO273" s="114">
        <f t="shared" si="656"/>
        <v>0</v>
      </c>
      <c r="BP273" s="114">
        <f t="shared" si="656"/>
        <v>0</v>
      </c>
      <c r="BQ273" s="114">
        <f t="shared" si="656"/>
        <v>0</v>
      </c>
      <c r="BR273" s="114">
        <f t="shared" si="656"/>
        <v>0</v>
      </c>
      <c r="BS273" s="114">
        <f t="shared" si="656"/>
        <v>0</v>
      </c>
      <c r="BT273" s="114">
        <f t="shared" si="656"/>
        <v>0</v>
      </c>
      <c r="BU273" s="114">
        <f t="shared" si="656"/>
        <v>0</v>
      </c>
      <c r="BV273" s="114">
        <f t="shared" ref="BV273:CF273" si="657">BV272*$C$12</f>
        <v>0</v>
      </c>
      <c r="BW273" s="114">
        <f t="shared" si="657"/>
        <v>0</v>
      </c>
      <c r="BX273" s="114">
        <f t="shared" si="657"/>
        <v>0</v>
      </c>
      <c r="BY273" s="114">
        <f t="shared" si="657"/>
        <v>0</v>
      </c>
      <c r="BZ273" s="114">
        <f t="shared" si="657"/>
        <v>0</v>
      </c>
      <c r="CA273" s="114">
        <f t="shared" si="657"/>
        <v>0</v>
      </c>
      <c r="CB273" s="114">
        <f t="shared" si="657"/>
        <v>0</v>
      </c>
      <c r="CC273" s="114">
        <f t="shared" si="657"/>
        <v>0</v>
      </c>
      <c r="CD273" s="114">
        <f t="shared" si="657"/>
        <v>0</v>
      </c>
      <c r="CE273" s="114">
        <f t="shared" si="657"/>
        <v>0</v>
      </c>
      <c r="CF273" s="114">
        <f t="shared" si="657"/>
        <v>0</v>
      </c>
      <c r="CG273" s="114">
        <f>CG272*$C$12</f>
        <v>0</v>
      </c>
      <c r="CH273" s="114"/>
      <c r="CI273" s="114"/>
      <c r="CJ273" s="114"/>
      <c r="CK273" s="114"/>
      <c r="CL273" s="114"/>
      <c r="CM273" s="114"/>
      <c r="CN273" s="114"/>
      <c r="CO273" s="114"/>
      <c r="CP273" s="114"/>
      <c r="CQ273" s="114"/>
      <c r="CR273" s="114"/>
      <c r="CS273" s="114"/>
      <c r="CT273" s="114"/>
      <c r="CU273" s="114"/>
      <c r="CV273" s="114"/>
      <c r="CW273" s="114"/>
      <c r="CX273" s="114"/>
      <c r="CY273" s="114"/>
      <c r="CZ273" s="114"/>
      <c r="DA273" s="114"/>
      <c r="DB273" s="114"/>
      <c r="DC273" s="114"/>
      <c r="DD273" s="114"/>
      <c r="DE273" s="114"/>
      <c r="DF273" s="114"/>
      <c r="DG273" s="114"/>
      <c r="DH273" s="114"/>
      <c r="DI273" s="114"/>
      <c r="DJ273" s="114"/>
    </row>
    <row r="274" spans="1:115" s="83" customFormat="1" ht="15">
      <c r="A274" s="83" t="s">
        <v>100</v>
      </c>
      <c r="J274" s="146">
        <f t="shared" ref="J274:AO274" si="658">J272*$C$11</f>
        <v>5.8</v>
      </c>
      <c r="K274" s="114">
        <f t="shared" si="658"/>
        <v>81.322000000000003</v>
      </c>
      <c r="L274" s="114">
        <f t="shared" si="658"/>
        <v>167.20652000000001</v>
      </c>
      <c r="M274" s="114">
        <f t="shared" si="658"/>
        <v>261.94553759999997</v>
      </c>
      <c r="N274" s="114">
        <f t="shared" si="658"/>
        <v>353.55328412799997</v>
      </c>
      <c r="O274" s="114">
        <f t="shared" si="658"/>
        <v>441.86466391807994</v>
      </c>
      <c r="P274" s="114">
        <f t="shared" si="658"/>
        <v>536.8334301352952</v>
      </c>
      <c r="Q274" s="114">
        <f t="shared" si="658"/>
        <v>646.20620484864412</v>
      </c>
      <c r="R274" s="114">
        <f t="shared" si="658"/>
        <v>761.71010692625123</v>
      </c>
      <c r="S274" s="114">
        <f t="shared" si="658"/>
        <v>837.80754295734027</v>
      </c>
      <c r="T274" s="114">
        <f t="shared" si="658"/>
        <v>899.02833523403615</v>
      </c>
      <c r="U274" s="114">
        <f t="shared" si="658"/>
        <v>925.47306957980004</v>
      </c>
      <c r="V274" s="114">
        <f t="shared" si="658"/>
        <v>945.9291222390807</v>
      </c>
      <c r="W274" s="114">
        <f t="shared" si="658"/>
        <v>962.72769576900032</v>
      </c>
      <c r="X274" s="114">
        <f t="shared" si="658"/>
        <v>959.72934807828324</v>
      </c>
      <c r="Y274" s="114">
        <f t="shared" si="658"/>
        <v>932.22112511029763</v>
      </c>
      <c r="Z274" s="114">
        <f t="shared" si="658"/>
        <v>891.24455296923406</v>
      </c>
      <c r="AA274" s="114">
        <f t="shared" si="658"/>
        <v>875.20191145088143</v>
      </c>
      <c r="AB274" s="114">
        <f t="shared" si="658"/>
        <v>860.94546936841311</v>
      </c>
      <c r="AC274" s="114">
        <f t="shared" si="658"/>
        <v>854.90974248780594</v>
      </c>
      <c r="AD274" s="114">
        <f t="shared" si="658"/>
        <v>870.64437081798951</v>
      </c>
      <c r="AE274" s="114">
        <f t="shared" si="658"/>
        <v>879.19792562169346</v>
      </c>
      <c r="AF274" s="114">
        <f t="shared" si="658"/>
        <v>892.71224994284273</v>
      </c>
      <c r="AG274" s="114">
        <f t="shared" si="658"/>
        <v>912.39950643163172</v>
      </c>
      <c r="AH274" s="114">
        <f t="shared" si="658"/>
        <v>939.26156600046829</v>
      </c>
      <c r="AI274" s="114">
        <f t="shared" si="658"/>
        <v>971.28360172922339</v>
      </c>
      <c r="AJ274" s="114">
        <f t="shared" si="658"/>
        <v>1007.2055213292272</v>
      </c>
      <c r="AK274" s="114">
        <f t="shared" si="658"/>
        <v>1040.0828393836155</v>
      </c>
      <c r="AL274" s="114">
        <f t="shared" si="658"/>
        <v>1071.7472827162273</v>
      </c>
      <c r="AM274" s="114">
        <f t="shared" si="658"/>
        <v>1103.5555153958237</v>
      </c>
      <c r="AN274" s="114">
        <f t="shared" si="658"/>
        <v>1134.3536701603923</v>
      </c>
      <c r="AO274" s="114">
        <f t="shared" si="658"/>
        <v>1163.0367755709433</v>
      </c>
      <c r="AP274" s="114">
        <f t="shared" ref="AP274:BU274" si="659">AP272*$C$11</f>
        <v>1189.9439783675557</v>
      </c>
      <c r="AQ274" s="114">
        <f t="shared" si="659"/>
        <v>1215.8330439366371</v>
      </c>
      <c r="AR274" s="114">
        <f t="shared" si="659"/>
        <v>1240.8859120451286</v>
      </c>
      <c r="AS274" s="114">
        <f t="shared" si="659"/>
        <v>1265.9609487046296</v>
      </c>
      <c r="AT274" s="114">
        <f t="shared" si="659"/>
        <v>1291.4200668684421</v>
      </c>
      <c r="AU274" s="114">
        <f t="shared" si="659"/>
        <v>1317.0111629553087</v>
      </c>
      <c r="AV274" s="114">
        <f t="shared" si="659"/>
        <v>1342.8409724881894</v>
      </c>
      <c r="AW274" s="114">
        <f t="shared" si="659"/>
        <v>1369.0740621947757</v>
      </c>
      <c r="AX274" s="114">
        <f t="shared" si="659"/>
        <v>1395.9122961381481</v>
      </c>
      <c r="AY274" s="114">
        <f t="shared" si="659"/>
        <v>1423.5426472085178</v>
      </c>
      <c r="AZ274" s="114">
        <f t="shared" si="659"/>
        <v>1451.9554660124822</v>
      </c>
      <c r="BA274" s="114">
        <f t="shared" si="659"/>
        <v>1480.994575332732</v>
      </c>
      <c r="BB274" s="114">
        <f t="shared" si="659"/>
        <v>1510.6144668393868</v>
      </c>
      <c r="BC274" s="114">
        <f t="shared" si="659"/>
        <v>1540.8267561761743</v>
      </c>
      <c r="BD274" s="114">
        <f t="shared" si="659"/>
        <v>1571.6432912996979</v>
      </c>
      <c r="BE274" s="114">
        <f t="shared" si="659"/>
        <v>1603.0761571256917</v>
      </c>
      <c r="BF274" s="114">
        <f t="shared" si="659"/>
        <v>1635.1376802682055</v>
      </c>
      <c r="BG274" s="114">
        <f t="shared" si="659"/>
        <v>1667.8404338735695</v>
      </c>
      <c r="BH274" s="114">
        <f t="shared" si="659"/>
        <v>1701.1972425510412</v>
      </c>
      <c r="BI274" s="114">
        <f t="shared" si="659"/>
        <v>1735.2211874020618</v>
      </c>
      <c r="BJ274" s="114">
        <f t="shared" si="659"/>
        <v>1769.9256111501031</v>
      </c>
      <c r="BK274" s="114">
        <f t="shared" si="659"/>
        <v>1805.3241233731051</v>
      </c>
      <c r="BL274" s="114">
        <f t="shared" si="659"/>
        <v>1841.4306058405673</v>
      </c>
      <c r="BM274" s="114">
        <f t="shared" si="659"/>
        <v>1878.2592179573785</v>
      </c>
      <c r="BN274" s="114">
        <f t="shared" si="659"/>
        <v>1915.8244023165262</v>
      </c>
      <c r="BO274" s="114">
        <f t="shared" si="659"/>
        <v>1954.1408903628567</v>
      </c>
      <c r="BP274" s="114">
        <f t="shared" si="659"/>
        <v>1993.2237081701137</v>
      </c>
      <c r="BQ274" s="114">
        <f t="shared" si="659"/>
        <v>2033.088182333516</v>
      </c>
      <c r="BR274" s="114">
        <f t="shared" si="659"/>
        <v>2073.7499459801866</v>
      </c>
      <c r="BS274" s="114">
        <f t="shared" si="659"/>
        <v>2115.22494489979</v>
      </c>
      <c r="BT274" s="114">
        <f t="shared" si="659"/>
        <v>2157.5294437977859</v>
      </c>
      <c r="BU274" s="114">
        <f t="shared" si="659"/>
        <v>2200.6800326737416</v>
      </c>
      <c r="BV274" s="114">
        <f t="shared" ref="BV274:CG274" si="660">BV272*$C$11</f>
        <v>2244.693633327216</v>
      </c>
      <c r="BW274" s="114">
        <f t="shared" si="660"/>
        <v>2289.5875059937607</v>
      </c>
      <c r="BX274" s="114">
        <f t="shared" si="660"/>
        <v>2335.3792561136356</v>
      </c>
      <c r="BY274" s="114">
        <f t="shared" si="660"/>
        <v>2382.0868412359087</v>
      </c>
      <c r="BZ274" s="114">
        <f t="shared" si="660"/>
        <v>2429.7285780606262</v>
      </c>
      <c r="CA274" s="114">
        <f t="shared" si="660"/>
        <v>2478.3231496218391</v>
      </c>
      <c r="CB274" s="114">
        <f t="shared" si="660"/>
        <v>2527.8896126142758</v>
      </c>
      <c r="CC274" s="114">
        <f t="shared" si="660"/>
        <v>2578.4474048665616</v>
      </c>
      <c r="CD274" s="114">
        <f t="shared" si="660"/>
        <v>2630.016352963893</v>
      </c>
      <c r="CE274" s="114">
        <f t="shared" si="660"/>
        <v>2682.6166800231704</v>
      </c>
      <c r="CF274" s="114">
        <f t="shared" si="660"/>
        <v>2736.2690136236333</v>
      </c>
      <c r="CG274" s="114">
        <f t="shared" si="660"/>
        <v>2790.994393896106</v>
      </c>
      <c r="CH274" s="114"/>
      <c r="CI274" s="114"/>
      <c r="CJ274" s="114"/>
      <c r="CK274" s="114"/>
      <c r="CL274" s="114"/>
      <c r="CM274" s="114"/>
      <c r="CN274" s="114"/>
      <c r="CO274" s="114"/>
      <c r="CP274" s="114"/>
      <c r="CQ274" s="114"/>
      <c r="CR274" s="114"/>
      <c r="CS274" s="114"/>
      <c r="CT274" s="114"/>
      <c r="CU274" s="114"/>
      <c r="CV274" s="114"/>
      <c r="CW274" s="114"/>
      <c r="CX274" s="114"/>
      <c r="CY274" s="114"/>
      <c r="CZ274" s="114"/>
      <c r="DA274" s="114"/>
      <c r="DB274" s="114"/>
      <c r="DC274" s="114"/>
      <c r="DD274" s="114"/>
      <c r="DE274" s="114"/>
      <c r="DF274" s="114"/>
      <c r="DG274" s="114"/>
      <c r="DH274" s="114"/>
      <c r="DI274" s="114"/>
      <c r="DJ274" s="114"/>
    </row>
    <row r="276" spans="1:115" s="91" customFormat="1">
      <c r="A276" s="90" t="s">
        <v>101</v>
      </c>
    </row>
    <row r="277" spans="1:115">
      <c r="A277" s="84" t="s">
        <v>102</v>
      </c>
      <c r="J277" s="112">
        <f t="shared" ref="J277:AO277" si="661">J270</f>
        <v>0.4</v>
      </c>
      <c r="K277" s="112">
        <f t="shared" si="661"/>
        <v>5.636000000000001</v>
      </c>
      <c r="L277" s="112">
        <f t="shared" si="661"/>
        <v>11.947760000000002</v>
      </c>
      <c r="M277" s="112">
        <f t="shared" si="661"/>
        <v>19.3054688</v>
      </c>
      <c r="N277" s="112">
        <f t="shared" si="661"/>
        <v>26.954656063999998</v>
      </c>
      <c r="O277" s="112">
        <f t="shared" si="661"/>
        <v>34.904037847040001</v>
      </c>
      <c r="P277" s="112">
        <f t="shared" si="661"/>
        <v>43.860782954919685</v>
      </c>
      <c r="Q277" s="112">
        <f t="shared" si="661"/>
        <v>54.428614518248551</v>
      </c>
      <c r="R277" s="112">
        <f t="shared" si="661"/>
        <v>66.148098421411007</v>
      </c>
      <c r="S277" s="113">
        <f t="shared" si="661"/>
        <v>75.958135280204104</v>
      </c>
      <c r="T277" s="113">
        <f t="shared" si="661"/>
        <v>85.418750973783418</v>
      </c>
      <c r="U277" s="113">
        <f t="shared" si="661"/>
        <v>93.133474099269435</v>
      </c>
      <c r="V277" s="113">
        <f t="shared" si="661"/>
        <v>100.96723456537633</v>
      </c>
      <c r="W277" s="113">
        <f t="shared" si="661"/>
        <v>109.08901443401744</v>
      </c>
      <c r="X277" s="113">
        <f t="shared" si="661"/>
        <v>116.40561214045194</v>
      </c>
      <c r="Y277" s="113">
        <f t="shared" si="661"/>
        <v>122.12267346269098</v>
      </c>
      <c r="Z277" s="113">
        <f t="shared" si="661"/>
        <v>122.30240458832047</v>
      </c>
      <c r="AA277" s="113">
        <f t="shared" si="661"/>
        <v>123.1012572138355</v>
      </c>
      <c r="AB277" s="113">
        <f t="shared" si="661"/>
        <v>122.99637329186082</v>
      </c>
      <c r="AC277" s="113">
        <f t="shared" si="661"/>
        <v>123.14967242643004</v>
      </c>
      <c r="AD277" s="113">
        <f t="shared" si="661"/>
        <v>124.5044016685689</v>
      </c>
      <c r="AE277" s="113">
        <f t="shared" si="661"/>
        <v>124.41521407229841</v>
      </c>
      <c r="AF277" s="113">
        <f t="shared" si="661"/>
        <v>122.99535648219597</v>
      </c>
      <c r="AG277" s="113">
        <f t="shared" si="661"/>
        <v>120.7119326493372</v>
      </c>
      <c r="AH277" s="113">
        <f t="shared" si="661"/>
        <v>120.74113536218391</v>
      </c>
      <c r="AI277" s="113">
        <f t="shared" si="661"/>
        <v>121.48968265095972</v>
      </c>
      <c r="AJ277" s="113">
        <f t="shared" si="661"/>
        <v>124.3649071591441</v>
      </c>
      <c r="AK277" s="113">
        <f t="shared" si="661"/>
        <v>127.10530841582884</v>
      </c>
      <c r="AL277" s="113">
        <f t="shared" si="661"/>
        <v>129.65310522402362</v>
      </c>
      <c r="AM277" s="113">
        <f t="shared" si="661"/>
        <v>133.21947572796174</v>
      </c>
      <c r="AN277" s="113">
        <f t="shared" si="661"/>
        <v>138.20304198030271</v>
      </c>
      <c r="AO277" s="113">
        <f t="shared" si="661"/>
        <v>144.10995098074491</v>
      </c>
      <c r="AP277" s="113">
        <f t="shared" ref="AP277:BU277" si="662">AP270</f>
        <v>148.54843128382299</v>
      </c>
      <c r="AQ277" s="113">
        <f t="shared" si="662"/>
        <v>153.07568119296261</v>
      </c>
      <c r="AR277" s="113">
        <f t="shared" si="662"/>
        <v>157.28887107730162</v>
      </c>
      <c r="AS277" s="113">
        <f t="shared" si="662"/>
        <v>160.24074986068914</v>
      </c>
      <c r="AT277" s="113">
        <f t="shared" si="662"/>
        <v>163.87430195381771</v>
      </c>
      <c r="AU277" s="113">
        <f t="shared" si="662"/>
        <v>167.47745977742375</v>
      </c>
      <c r="AV277" s="113">
        <f t="shared" si="662"/>
        <v>171.04755413988917</v>
      </c>
      <c r="AW277" s="113">
        <f t="shared" si="662"/>
        <v>174.47459208967391</v>
      </c>
      <c r="AX277" s="113">
        <f t="shared" si="662"/>
        <v>177.79703217917179</v>
      </c>
      <c r="AY277" s="113">
        <f t="shared" si="662"/>
        <v>181.00931967879151</v>
      </c>
      <c r="AZ277" s="113">
        <f t="shared" si="662"/>
        <v>184.51343779195574</v>
      </c>
      <c r="BA277" s="113">
        <f t="shared" si="662"/>
        <v>188.20370654779489</v>
      </c>
      <c r="BB277" s="113">
        <f t="shared" si="662"/>
        <v>191.96778067875078</v>
      </c>
      <c r="BC277" s="113">
        <f t="shared" si="662"/>
        <v>195.80713629232577</v>
      </c>
      <c r="BD277" s="113">
        <f t="shared" si="662"/>
        <v>199.72327901817229</v>
      </c>
      <c r="BE277" s="113">
        <f t="shared" si="662"/>
        <v>203.71774459853572</v>
      </c>
      <c r="BF277" s="113">
        <f t="shared" si="662"/>
        <v>207.79209949050642</v>
      </c>
      <c r="BG277" s="113">
        <f t="shared" si="662"/>
        <v>211.94794148031653</v>
      </c>
      <c r="BH277" s="113">
        <f t="shared" si="662"/>
        <v>216.18690030992286</v>
      </c>
      <c r="BI277" s="113">
        <f t="shared" si="662"/>
        <v>220.51063831612137</v>
      </c>
      <c r="BJ277" s="113">
        <f t="shared" si="662"/>
        <v>224.92085108244379</v>
      </c>
      <c r="BK277" s="113">
        <f t="shared" si="662"/>
        <v>229.41926810409271</v>
      </c>
      <c r="BL277" s="113">
        <f t="shared" si="662"/>
        <v>234.00765346617453</v>
      </c>
      <c r="BM277" s="113">
        <f t="shared" si="662"/>
        <v>238.68780653549803</v>
      </c>
      <c r="BN277" s="113">
        <f t="shared" si="662"/>
        <v>243.46156266620798</v>
      </c>
      <c r="BO277" s="113">
        <f t="shared" si="662"/>
        <v>248.33079391953214</v>
      </c>
      <c r="BP277" s="113">
        <f t="shared" si="662"/>
        <v>253.29740979792277</v>
      </c>
      <c r="BQ277" s="113">
        <f t="shared" si="662"/>
        <v>258.36335799388121</v>
      </c>
      <c r="BR277" s="113">
        <f t="shared" si="662"/>
        <v>263.53062515375882</v>
      </c>
      <c r="BS277" s="113">
        <f t="shared" si="662"/>
        <v>268.80123765683396</v>
      </c>
      <c r="BT277" s="113">
        <f t="shared" si="662"/>
        <v>274.17726240997064</v>
      </c>
      <c r="BU277" s="113">
        <f t="shared" si="662"/>
        <v>279.66080765817009</v>
      </c>
      <c r="BV277" s="113">
        <f t="shared" ref="BV277:CG277" si="663">BV270</f>
        <v>285.25402381133352</v>
      </c>
      <c r="BW277" s="113">
        <f t="shared" si="663"/>
        <v>290.95910428756014</v>
      </c>
      <c r="BX277" s="113">
        <f t="shared" si="663"/>
        <v>296.77828637331146</v>
      </c>
      <c r="BY277" s="113">
        <f t="shared" si="663"/>
        <v>302.71385210077767</v>
      </c>
      <c r="BZ277" s="113">
        <f t="shared" si="663"/>
        <v>308.76812914279327</v>
      </c>
      <c r="CA277" s="113">
        <f t="shared" si="663"/>
        <v>314.94349172564904</v>
      </c>
      <c r="CB277" s="113">
        <f t="shared" si="663"/>
        <v>321.24236156016207</v>
      </c>
      <c r="CC277" s="113">
        <f t="shared" si="663"/>
        <v>327.66720879136523</v>
      </c>
      <c r="CD277" s="113">
        <f t="shared" si="663"/>
        <v>334.22055296719253</v>
      </c>
      <c r="CE277" s="113">
        <f t="shared" si="663"/>
        <v>340.90496402653633</v>
      </c>
      <c r="CF277" s="113">
        <f t="shared" si="663"/>
        <v>347.72306330706715</v>
      </c>
      <c r="CG277" s="113">
        <f t="shared" si="663"/>
        <v>354.67752457320847</v>
      </c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</row>
    <row r="278" spans="1:115">
      <c r="A278" s="84" t="s">
        <v>103</v>
      </c>
      <c r="J278" s="112">
        <f t="shared" ref="J278:AO278" si="664">J273*$B$12</f>
        <v>0</v>
      </c>
      <c r="K278" s="112">
        <f t="shared" si="664"/>
        <v>0</v>
      </c>
      <c r="L278" s="112">
        <f t="shared" si="664"/>
        <v>0</v>
      </c>
      <c r="M278" s="112">
        <f t="shared" si="664"/>
        <v>0</v>
      </c>
      <c r="N278" s="112">
        <f t="shared" si="664"/>
        <v>0</v>
      </c>
      <c r="O278" s="112">
        <f t="shared" si="664"/>
        <v>0</v>
      </c>
      <c r="P278" s="112">
        <f t="shared" si="664"/>
        <v>0</v>
      </c>
      <c r="Q278" s="112">
        <f t="shared" si="664"/>
        <v>0</v>
      </c>
      <c r="R278" s="112">
        <f t="shared" si="664"/>
        <v>0</v>
      </c>
      <c r="S278" s="113">
        <f t="shared" si="664"/>
        <v>0</v>
      </c>
      <c r="T278" s="113">
        <f t="shared" si="664"/>
        <v>0</v>
      </c>
      <c r="U278" s="113">
        <f t="shared" si="664"/>
        <v>0</v>
      </c>
      <c r="V278" s="113">
        <f t="shared" si="664"/>
        <v>0</v>
      </c>
      <c r="W278" s="113">
        <f t="shared" si="664"/>
        <v>0</v>
      </c>
      <c r="X278" s="113">
        <f t="shared" si="664"/>
        <v>0</v>
      </c>
      <c r="Y278" s="113">
        <f t="shared" si="664"/>
        <v>0</v>
      </c>
      <c r="Z278" s="113">
        <f t="shared" si="664"/>
        <v>0</v>
      </c>
      <c r="AA278" s="113">
        <f t="shared" si="664"/>
        <v>0</v>
      </c>
      <c r="AB278" s="113">
        <f t="shared" si="664"/>
        <v>0</v>
      </c>
      <c r="AC278" s="113">
        <f t="shared" si="664"/>
        <v>0</v>
      </c>
      <c r="AD278" s="113">
        <f t="shared" si="664"/>
        <v>0</v>
      </c>
      <c r="AE278" s="113">
        <f t="shared" si="664"/>
        <v>0</v>
      </c>
      <c r="AF278" s="113">
        <f t="shared" si="664"/>
        <v>0</v>
      </c>
      <c r="AG278" s="113">
        <f t="shared" si="664"/>
        <v>0</v>
      </c>
      <c r="AH278" s="113">
        <f t="shared" si="664"/>
        <v>0</v>
      </c>
      <c r="AI278" s="113">
        <f t="shared" si="664"/>
        <v>0</v>
      </c>
      <c r="AJ278" s="113">
        <f t="shared" si="664"/>
        <v>0</v>
      </c>
      <c r="AK278" s="113">
        <f t="shared" si="664"/>
        <v>0</v>
      </c>
      <c r="AL278" s="113">
        <f t="shared" si="664"/>
        <v>0</v>
      </c>
      <c r="AM278" s="113">
        <f t="shared" si="664"/>
        <v>0</v>
      </c>
      <c r="AN278" s="113">
        <f t="shared" si="664"/>
        <v>0</v>
      </c>
      <c r="AO278" s="113">
        <f t="shared" si="664"/>
        <v>0</v>
      </c>
      <c r="AP278" s="113">
        <f t="shared" ref="AP278:BU278" si="665">AP273*$B$12</f>
        <v>0</v>
      </c>
      <c r="AQ278" s="113">
        <f t="shared" si="665"/>
        <v>0</v>
      </c>
      <c r="AR278" s="113">
        <f t="shared" si="665"/>
        <v>0</v>
      </c>
      <c r="AS278" s="113">
        <f t="shared" si="665"/>
        <v>0</v>
      </c>
      <c r="AT278" s="113">
        <f t="shared" si="665"/>
        <v>0</v>
      </c>
      <c r="AU278" s="113">
        <f t="shared" si="665"/>
        <v>0</v>
      </c>
      <c r="AV278" s="113">
        <f t="shared" si="665"/>
        <v>0</v>
      </c>
      <c r="AW278" s="113">
        <f t="shared" si="665"/>
        <v>0</v>
      </c>
      <c r="AX278" s="113">
        <f t="shared" si="665"/>
        <v>0</v>
      </c>
      <c r="AY278" s="113">
        <f t="shared" si="665"/>
        <v>0</v>
      </c>
      <c r="AZ278" s="113">
        <f t="shared" si="665"/>
        <v>0</v>
      </c>
      <c r="BA278" s="113">
        <f t="shared" si="665"/>
        <v>0</v>
      </c>
      <c r="BB278" s="113">
        <f t="shared" si="665"/>
        <v>0</v>
      </c>
      <c r="BC278" s="113">
        <f t="shared" si="665"/>
        <v>0</v>
      </c>
      <c r="BD278" s="113">
        <f t="shared" si="665"/>
        <v>0</v>
      </c>
      <c r="BE278" s="113">
        <f t="shared" si="665"/>
        <v>0</v>
      </c>
      <c r="BF278" s="113">
        <f t="shared" si="665"/>
        <v>0</v>
      </c>
      <c r="BG278" s="113">
        <f t="shared" si="665"/>
        <v>0</v>
      </c>
      <c r="BH278" s="113">
        <f t="shared" si="665"/>
        <v>0</v>
      </c>
      <c r="BI278" s="113">
        <f t="shared" si="665"/>
        <v>0</v>
      </c>
      <c r="BJ278" s="113">
        <f t="shared" si="665"/>
        <v>0</v>
      </c>
      <c r="BK278" s="113">
        <f t="shared" si="665"/>
        <v>0</v>
      </c>
      <c r="BL278" s="113">
        <f t="shared" si="665"/>
        <v>0</v>
      </c>
      <c r="BM278" s="113">
        <f t="shared" si="665"/>
        <v>0</v>
      </c>
      <c r="BN278" s="113">
        <f t="shared" si="665"/>
        <v>0</v>
      </c>
      <c r="BO278" s="113">
        <f t="shared" si="665"/>
        <v>0</v>
      </c>
      <c r="BP278" s="113">
        <f t="shared" si="665"/>
        <v>0</v>
      </c>
      <c r="BQ278" s="113">
        <f t="shared" si="665"/>
        <v>0</v>
      </c>
      <c r="BR278" s="113">
        <f t="shared" si="665"/>
        <v>0</v>
      </c>
      <c r="BS278" s="113">
        <f t="shared" si="665"/>
        <v>0</v>
      </c>
      <c r="BT278" s="113">
        <f t="shared" si="665"/>
        <v>0</v>
      </c>
      <c r="BU278" s="113">
        <f t="shared" si="665"/>
        <v>0</v>
      </c>
      <c r="BV278" s="113">
        <f t="shared" ref="BV278:CG278" si="666">BV273*$B$12</f>
        <v>0</v>
      </c>
      <c r="BW278" s="113">
        <f t="shared" si="666"/>
        <v>0</v>
      </c>
      <c r="BX278" s="113">
        <f t="shared" si="666"/>
        <v>0</v>
      </c>
      <c r="BY278" s="113">
        <f t="shared" si="666"/>
        <v>0</v>
      </c>
      <c r="BZ278" s="113">
        <f t="shared" si="666"/>
        <v>0</v>
      </c>
      <c r="CA278" s="113">
        <f t="shared" si="666"/>
        <v>0</v>
      </c>
      <c r="CB278" s="113">
        <f t="shared" si="666"/>
        <v>0</v>
      </c>
      <c r="CC278" s="113">
        <f t="shared" si="666"/>
        <v>0</v>
      </c>
      <c r="CD278" s="113">
        <f t="shared" si="666"/>
        <v>0</v>
      </c>
      <c r="CE278" s="113">
        <f t="shared" si="666"/>
        <v>0</v>
      </c>
      <c r="CF278" s="113">
        <f t="shared" si="666"/>
        <v>0</v>
      </c>
      <c r="CG278" s="113">
        <f t="shared" si="666"/>
        <v>0</v>
      </c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</row>
    <row r="279" spans="1:115">
      <c r="A279" s="84" t="s">
        <v>104</v>
      </c>
      <c r="J279" s="112">
        <f t="shared" ref="J279:AO279" si="667">J274*$B$11</f>
        <v>0.19893999999999998</v>
      </c>
      <c r="K279" s="112">
        <f t="shared" si="667"/>
        <v>2.7893445999999997</v>
      </c>
      <c r="L279" s="112">
        <f t="shared" si="667"/>
        <v>5.7351836360000004</v>
      </c>
      <c r="M279" s="112">
        <f t="shared" si="667"/>
        <v>8.9847319396799978</v>
      </c>
      <c r="N279" s="112">
        <f t="shared" si="667"/>
        <v>12.126877645590397</v>
      </c>
      <c r="O279" s="112">
        <f t="shared" si="667"/>
        <v>15.155957972390141</v>
      </c>
      <c r="P279" s="112">
        <f t="shared" si="667"/>
        <v>18.413386653640625</v>
      </c>
      <c r="Q279" s="112">
        <f t="shared" si="667"/>
        <v>22.164872826308493</v>
      </c>
      <c r="R279" s="112">
        <f t="shared" si="667"/>
        <v>26.126656667570415</v>
      </c>
      <c r="S279" s="113">
        <f t="shared" si="667"/>
        <v>28.73679872343677</v>
      </c>
      <c r="T279" s="113">
        <f t="shared" si="667"/>
        <v>30.836671898527438</v>
      </c>
      <c r="U279" s="113">
        <f t="shared" si="667"/>
        <v>31.74372628658714</v>
      </c>
      <c r="V279" s="113">
        <f t="shared" si="667"/>
        <v>32.445368892800467</v>
      </c>
      <c r="W279" s="113">
        <f t="shared" si="667"/>
        <v>33.021559964876708</v>
      </c>
      <c r="X279" s="113">
        <f t="shared" si="667"/>
        <v>32.918716639085112</v>
      </c>
      <c r="Y279" s="113">
        <f t="shared" si="667"/>
        <v>31.975184591283206</v>
      </c>
      <c r="Z279" s="113">
        <f t="shared" si="667"/>
        <v>30.569688166844728</v>
      </c>
      <c r="AA279" s="113">
        <f t="shared" si="667"/>
        <v>30.019425562765232</v>
      </c>
      <c r="AB279" s="113">
        <f t="shared" si="667"/>
        <v>29.530429599336568</v>
      </c>
      <c r="AC279" s="113">
        <f t="shared" si="667"/>
        <v>29.323404167331741</v>
      </c>
      <c r="AD279" s="113">
        <f t="shared" si="667"/>
        <v>29.863101919057037</v>
      </c>
      <c r="AE279" s="113">
        <f t="shared" si="667"/>
        <v>30.156488848824083</v>
      </c>
      <c r="AF279" s="113">
        <f t="shared" si="667"/>
        <v>30.620030173039503</v>
      </c>
      <c r="AG279" s="113">
        <f t="shared" si="667"/>
        <v>31.295303070604966</v>
      </c>
      <c r="AH279" s="113">
        <f t="shared" si="667"/>
        <v>32.216671713816062</v>
      </c>
      <c r="AI279" s="113">
        <f t="shared" si="667"/>
        <v>33.315027539312361</v>
      </c>
      <c r="AJ279" s="113">
        <f t="shared" si="667"/>
        <v>34.54714938159249</v>
      </c>
      <c r="AK279" s="113">
        <f t="shared" si="667"/>
        <v>35.674841390858006</v>
      </c>
      <c r="AL279" s="113">
        <f t="shared" si="667"/>
        <v>36.760931797166592</v>
      </c>
      <c r="AM279" s="113">
        <f t="shared" si="667"/>
        <v>37.851954178076753</v>
      </c>
      <c r="AN279" s="113">
        <f t="shared" si="667"/>
        <v>38.908330886501453</v>
      </c>
      <c r="AO279" s="113">
        <f t="shared" si="667"/>
        <v>39.892161402083353</v>
      </c>
      <c r="AP279" s="113">
        <f t="shared" ref="AP279:BU279" si="668">AP274*$B$11</f>
        <v>40.815078458007157</v>
      </c>
      <c r="AQ279" s="113">
        <f t="shared" si="668"/>
        <v>41.70307340702665</v>
      </c>
      <c r="AR279" s="113">
        <f t="shared" si="668"/>
        <v>42.562386783147907</v>
      </c>
      <c r="AS279" s="113">
        <f t="shared" si="668"/>
        <v>43.422460540568792</v>
      </c>
      <c r="AT279" s="113">
        <f t="shared" si="668"/>
        <v>44.295708293587559</v>
      </c>
      <c r="AU279" s="113">
        <f t="shared" si="668"/>
        <v>45.173482889367087</v>
      </c>
      <c r="AV279" s="113">
        <f t="shared" si="668"/>
        <v>46.059445356344895</v>
      </c>
      <c r="AW279" s="113">
        <f t="shared" si="668"/>
        <v>46.959240333280803</v>
      </c>
      <c r="AX279" s="113">
        <f t="shared" si="668"/>
        <v>47.879791757538477</v>
      </c>
      <c r="AY279" s="113">
        <f t="shared" si="668"/>
        <v>48.827512799252155</v>
      </c>
      <c r="AZ279" s="113">
        <f t="shared" si="668"/>
        <v>49.802072484228134</v>
      </c>
      <c r="BA279" s="113">
        <f t="shared" si="668"/>
        <v>50.798113933912703</v>
      </c>
      <c r="BB279" s="113">
        <f t="shared" si="668"/>
        <v>51.814076212590962</v>
      </c>
      <c r="BC279" s="113">
        <f t="shared" si="668"/>
        <v>52.850357736842774</v>
      </c>
      <c r="BD279" s="113">
        <f t="shared" si="668"/>
        <v>53.907364891579633</v>
      </c>
      <c r="BE279" s="113">
        <f t="shared" si="668"/>
        <v>54.985512189411217</v>
      </c>
      <c r="BF279" s="113">
        <f t="shared" si="668"/>
        <v>56.085222433199441</v>
      </c>
      <c r="BG279" s="113">
        <f t="shared" si="668"/>
        <v>57.206926881863431</v>
      </c>
      <c r="BH279" s="113">
        <f t="shared" si="668"/>
        <v>58.351065419500706</v>
      </c>
      <c r="BI279" s="113">
        <f t="shared" si="668"/>
        <v>59.518086727890712</v>
      </c>
      <c r="BJ279" s="113">
        <f t="shared" si="668"/>
        <v>60.70844846244853</v>
      </c>
      <c r="BK279" s="113">
        <f t="shared" si="668"/>
        <v>61.922617431697496</v>
      </c>
      <c r="BL279" s="113">
        <f t="shared" si="668"/>
        <v>63.161069780331452</v>
      </c>
      <c r="BM279" s="113">
        <f t="shared" si="668"/>
        <v>64.42429117593808</v>
      </c>
      <c r="BN279" s="113">
        <f t="shared" si="668"/>
        <v>65.712776999456835</v>
      </c>
      <c r="BO279" s="113">
        <f t="shared" si="668"/>
        <v>67.027032539445983</v>
      </c>
      <c r="BP279" s="113">
        <f t="shared" si="668"/>
        <v>68.367573190234893</v>
      </c>
      <c r="BQ279" s="113">
        <f t="shared" si="668"/>
        <v>69.734924654039588</v>
      </c>
      <c r="BR279" s="113">
        <f t="shared" si="668"/>
        <v>71.129623147120398</v>
      </c>
      <c r="BS279" s="113">
        <f t="shared" si="668"/>
        <v>72.552215610062788</v>
      </c>
      <c r="BT279" s="113">
        <f t="shared" si="668"/>
        <v>74.00325992226405</v>
      </c>
      <c r="BU279" s="113">
        <f t="shared" si="668"/>
        <v>75.483325120709324</v>
      </c>
      <c r="BV279" s="113">
        <f t="shared" ref="BV279:CG279" si="669">BV274*$B$11</f>
        <v>76.992991623123501</v>
      </c>
      <c r="BW279" s="113">
        <f t="shared" si="669"/>
        <v>78.532851455585984</v>
      </c>
      <c r="BX279" s="113">
        <f t="shared" si="669"/>
        <v>80.103508484697699</v>
      </c>
      <c r="BY279" s="113">
        <f t="shared" si="669"/>
        <v>81.705578654391658</v>
      </c>
      <c r="BZ279" s="113">
        <f t="shared" si="669"/>
        <v>83.339690227479466</v>
      </c>
      <c r="CA279" s="113">
        <f t="shared" si="669"/>
        <v>85.006484032029078</v>
      </c>
      <c r="CB279" s="113">
        <f t="shared" si="669"/>
        <v>86.70661371266965</v>
      </c>
      <c r="CC279" s="113">
        <f t="shared" si="669"/>
        <v>88.440745986923048</v>
      </c>
      <c r="CD279" s="113">
        <f t="shared" si="669"/>
        <v>90.209560906661522</v>
      </c>
      <c r="CE279" s="113">
        <f t="shared" si="669"/>
        <v>92.013752124794735</v>
      </c>
      <c r="CF279" s="113">
        <f t="shared" si="669"/>
        <v>93.85402716729061</v>
      </c>
      <c r="CG279" s="113">
        <f t="shared" si="669"/>
        <v>95.731107710636422</v>
      </c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</row>
    <row r="280" spans="1:115" s="120" customFormat="1" ht="15">
      <c r="A280" s="33" t="s">
        <v>105</v>
      </c>
      <c r="J280" s="121">
        <f>SUM(J277:J279)</f>
        <v>0.59894000000000003</v>
      </c>
      <c r="K280" s="121">
        <f t="shared" ref="K280:BV280" si="670">SUM(K277:K279)</f>
        <v>8.4253446000000007</v>
      </c>
      <c r="L280" s="121">
        <f t="shared" si="670"/>
        <v>17.682943636000005</v>
      </c>
      <c r="M280" s="121">
        <f t="shared" si="670"/>
        <v>28.290200739679996</v>
      </c>
      <c r="N280" s="121">
        <f t="shared" si="670"/>
        <v>39.081533709590396</v>
      </c>
      <c r="O280" s="121">
        <f t="shared" si="670"/>
        <v>50.059995819430142</v>
      </c>
      <c r="P280" s="121">
        <f t="shared" si="670"/>
        <v>62.274169608560314</v>
      </c>
      <c r="Q280" s="121">
        <f t="shared" si="670"/>
        <v>76.593487344557047</v>
      </c>
      <c r="R280" s="121">
        <f t="shared" si="670"/>
        <v>92.274755088981422</v>
      </c>
      <c r="S280" s="121">
        <f t="shared" si="670"/>
        <v>104.69493400364087</v>
      </c>
      <c r="T280" s="121">
        <f t="shared" si="670"/>
        <v>116.25542287231086</v>
      </c>
      <c r="U280" s="121">
        <f t="shared" si="670"/>
        <v>124.87720038585658</v>
      </c>
      <c r="V280" s="121">
        <f>SUM(V277:V279)</f>
        <v>133.41260345817679</v>
      </c>
      <c r="W280" s="121">
        <f t="shared" si="670"/>
        <v>142.11057439889416</v>
      </c>
      <c r="X280" s="121">
        <f t="shared" si="670"/>
        <v>149.32432877953704</v>
      </c>
      <c r="Y280" s="121">
        <f t="shared" si="670"/>
        <v>154.09785805397419</v>
      </c>
      <c r="Z280" s="121">
        <f t="shared" si="670"/>
        <v>152.8720927551652</v>
      </c>
      <c r="AA280" s="121">
        <f t="shared" si="670"/>
        <v>153.12068277660072</v>
      </c>
      <c r="AB280" s="121">
        <f t="shared" si="670"/>
        <v>152.52680289119738</v>
      </c>
      <c r="AC280" s="121">
        <f t="shared" si="670"/>
        <v>152.47307659376179</v>
      </c>
      <c r="AD280" s="121">
        <f t="shared" si="670"/>
        <v>154.36750358762595</v>
      </c>
      <c r="AE280" s="121">
        <f t="shared" si="670"/>
        <v>154.57170292112249</v>
      </c>
      <c r="AF280" s="121">
        <f t="shared" si="670"/>
        <v>153.61538665523548</v>
      </c>
      <c r="AG280" s="121">
        <f t="shared" si="670"/>
        <v>152.00723571994217</v>
      </c>
      <c r="AH280" s="121">
        <f>SUM(AH277:AH279)</f>
        <v>152.95780707599997</v>
      </c>
      <c r="AI280" s="121">
        <f t="shared" si="670"/>
        <v>154.80471019027209</v>
      </c>
      <c r="AJ280" s="121">
        <f t="shared" si="670"/>
        <v>158.91205654073659</v>
      </c>
      <c r="AK280" s="121">
        <f t="shared" si="670"/>
        <v>162.78014980668684</v>
      </c>
      <c r="AL280" s="121">
        <f t="shared" si="670"/>
        <v>166.41403702119021</v>
      </c>
      <c r="AM280" s="121">
        <f t="shared" si="670"/>
        <v>171.07142990603847</v>
      </c>
      <c r="AN280" s="121">
        <f t="shared" si="670"/>
        <v>177.11137286680417</v>
      </c>
      <c r="AO280" s="121">
        <f t="shared" si="670"/>
        <v>184.00211238282827</v>
      </c>
      <c r="AP280" s="121">
        <f t="shared" si="670"/>
        <v>189.36350974183014</v>
      </c>
      <c r="AQ280" s="121">
        <f t="shared" si="670"/>
        <v>194.77875459998927</v>
      </c>
      <c r="AR280" s="121">
        <f t="shared" si="670"/>
        <v>199.85125786044952</v>
      </c>
      <c r="AS280" s="121">
        <f t="shared" si="670"/>
        <v>203.66321040125791</v>
      </c>
      <c r="AT280" s="121">
        <f t="shared" si="670"/>
        <v>208.17001024740526</v>
      </c>
      <c r="AU280" s="121">
        <f t="shared" si="670"/>
        <v>212.65094266679083</v>
      </c>
      <c r="AV280" s="121">
        <f t="shared" si="670"/>
        <v>217.10699949623407</v>
      </c>
      <c r="AW280" s="121">
        <f t="shared" si="670"/>
        <v>221.43383242295471</v>
      </c>
      <c r="AX280" s="121">
        <f t="shared" si="670"/>
        <v>225.67682393671026</v>
      </c>
      <c r="AY280" s="121">
        <f t="shared" si="670"/>
        <v>229.83683247804368</v>
      </c>
      <c r="AZ280" s="121">
        <f t="shared" si="670"/>
        <v>234.31551027618389</v>
      </c>
      <c r="BA280" s="121">
        <f t="shared" si="670"/>
        <v>239.0018204817076</v>
      </c>
      <c r="BB280" s="121">
        <f t="shared" si="670"/>
        <v>243.78185689134176</v>
      </c>
      <c r="BC280" s="121">
        <f t="shared" si="670"/>
        <v>248.65749402916853</v>
      </c>
      <c r="BD280" s="121">
        <f t="shared" si="670"/>
        <v>253.63064390975194</v>
      </c>
      <c r="BE280" s="121">
        <f t="shared" si="670"/>
        <v>258.70325678794694</v>
      </c>
      <c r="BF280" s="121">
        <f t="shared" si="670"/>
        <v>263.87732192370584</v>
      </c>
      <c r="BG280" s="121">
        <f t="shared" si="670"/>
        <v>269.15486836217997</v>
      </c>
      <c r="BH280" s="121">
        <f t="shared" si="670"/>
        <v>274.53796572942355</v>
      </c>
      <c r="BI280" s="121">
        <f t="shared" si="670"/>
        <v>280.02872504401211</v>
      </c>
      <c r="BJ280" s="121">
        <f t="shared" si="670"/>
        <v>285.62929954489232</v>
      </c>
      <c r="BK280" s="121">
        <f t="shared" si="670"/>
        <v>291.3418855357902</v>
      </c>
      <c r="BL280" s="121">
        <f t="shared" si="670"/>
        <v>297.16872324650598</v>
      </c>
      <c r="BM280" s="121">
        <f t="shared" si="670"/>
        <v>303.11209771143609</v>
      </c>
      <c r="BN280" s="121">
        <f t="shared" si="670"/>
        <v>309.17433966566483</v>
      </c>
      <c r="BO280" s="121">
        <f t="shared" si="670"/>
        <v>315.35782645897814</v>
      </c>
      <c r="BP280" s="121">
        <f t="shared" si="670"/>
        <v>321.66498298815765</v>
      </c>
      <c r="BQ280" s="121">
        <f t="shared" si="670"/>
        <v>328.09828264792077</v>
      </c>
      <c r="BR280" s="121">
        <f t="shared" si="670"/>
        <v>334.66024830087923</v>
      </c>
      <c r="BS280" s="121">
        <f t="shared" si="670"/>
        <v>341.35345326689674</v>
      </c>
      <c r="BT280" s="121">
        <f t="shared" si="670"/>
        <v>348.18052233223466</v>
      </c>
      <c r="BU280" s="121">
        <f t="shared" si="670"/>
        <v>355.1441327788794</v>
      </c>
      <c r="BV280" s="121">
        <f t="shared" si="670"/>
        <v>362.24701543445701</v>
      </c>
      <c r="BW280" s="121">
        <f t="shared" ref="BW280:CG280" si="671">SUM(BW277:BW279)</f>
        <v>369.49195574314615</v>
      </c>
      <c r="BX280" s="121">
        <f t="shared" si="671"/>
        <v>376.88179485800913</v>
      </c>
      <c r="BY280" s="121">
        <f t="shared" si="671"/>
        <v>384.41943075516934</v>
      </c>
      <c r="BZ280" s="121">
        <f t="shared" si="671"/>
        <v>392.10781937027275</v>
      </c>
      <c r="CA280" s="121">
        <f t="shared" si="671"/>
        <v>399.94997575767809</v>
      </c>
      <c r="CB280" s="121">
        <f t="shared" si="671"/>
        <v>407.94897527283172</v>
      </c>
      <c r="CC280" s="121">
        <f t="shared" si="671"/>
        <v>416.10795477828827</v>
      </c>
      <c r="CD280" s="121">
        <f t="shared" si="671"/>
        <v>424.43011387385405</v>
      </c>
      <c r="CE280" s="121">
        <f t="shared" si="671"/>
        <v>432.91871615133107</v>
      </c>
      <c r="CF280" s="121">
        <f t="shared" si="671"/>
        <v>441.57709047435776</v>
      </c>
      <c r="CG280" s="121">
        <f t="shared" si="671"/>
        <v>450.4086322838449</v>
      </c>
      <c r="CH280" s="122"/>
      <c r="CI280" s="122"/>
      <c r="CJ280" s="122"/>
      <c r="CK280" s="122"/>
      <c r="CL280" s="122"/>
      <c r="CM280" s="122"/>
      <c r="CN280" s="122"/>
      <c r="CO280" s="122"/>
      <c r="CP280" s="122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2"/>
      <c r="DE280" s="122"/>
      <c r="DF280" s="122"/>
      <c r="DG280" s="122"/>
      <c r="DH280" s="122"/>
      <c r="DI280" s="122"/>
      <c r="DJ280" s="122"/>
    </row>
    <row r="282" spans="1:115" s="91" customFormat="1">
      <c r="A282" s="90" t="s">
        <v>106</v>
      </c>
    </row>
    <row r="283" spans="1:115" s="83" customFormat="1" ht="15">
      <c r="A283" s="9" t="s">
        <v>380</v>
      </c>
      <c r="J283" s="123">
        <f>'Low LF - portfolio costs'!J22*J22</f>
        <v>0</v>
      </c>
      <c r="K283" s="123">
        <f>'Low LF - portfolio costs'!K22*K22</f>
        <v>0</v>
      </c>
      <c r="L283" s="123">
        <f>'Low LF - portfolio costs'!L22*L22</f>
        <v>0</v>
      </c>
      <c r="M283" s="123">
        <f>'Low LF - portfolio costs'!M22*M22</f>
        <v>0</v>
      </c>
      <c r="N283" s="123">
        <f>'Low LF - portfolio costs'!N22*N22</f>
        <v>0</v>
      </c>
      <c r="O283" s="123">
        <f>'Low LF - portfolio costs'!O22*O22</f>
        <v>0</v>
      </c>
      <c r="P283" s="123">
        <f>'Low LF - portfolio costs'!P22*P22</f>
        <v>0</v>
      </c>
      <c r="Q283" s="123">
        <f>'Low LF - portfolio costs'!Q22*Q22</f>
        <v>0</v>
      </c>
      <c r="R283" s="123">
        <f>'Low LF - portfolio costs'!R22*R22</f>
        <v>0</v>
      </c>
      <c r="S283" s="123">
        <f>'Low LF - portfolio costs'!S22*S22</f>
        <v>0</v>
      </c>
      <c r="T283" s="123">
        <f>'Low LF - portfolio costs'!T22*T22</f>
        <v>0</v>
      </c>
      <c r="U283" s="123">
        <f>'Low LF - portfolio costs'!U22*U22</f>
        <v>0</v>
      </c>
      <c r="V283" s="123">
        <f>'Low LF - portfolio costs'!V22*V22</f>
        <v>0</v>
      </c>
      <c r="W283" s="123">
        <f>'Low LF - portfolio costs'!W22*W22</f>
        <v>0</v>
      </c>
      <c r="X283" s="123">
        <f>'Low LF - portfolio costs'!X22*X22</f>
        <v>0</v>
      </c>
      <c r="Y283" s="123">
        <f>'Low LF - portfolio costs'!Y22*Y22</f>
        <v>0</v>
      </c>
      <c r="Z283" s="123">
        <f>'Low LF - portfolio costs'!Z22*Z22</f>
        <v>0</v>
      </c>
      <c r="AA283" s="123">
        <f>'Low LF - portfolio costs'!AA22*AA22</f>
        <v>0</v>
      </c>
      <c r="AB283" s="123">
        <f>'Low LF - portfolio costs'!AB22*AB22</f>
        <v>0</v>
      </c>
      <c r="AC283" s="123">
        <f>'Low LF - portfolio costs'!AC22*AC22</f>
        <v>0</v>
      </c>
      <c r="AD283" s="123">
        <f>'Low LF - portfolio costs'!AD22*AD22</f>
        <v>24.097112193389442</v>
      </c>
      <c r="AE283" s="123">
        <f>'Low LF - portfolio costs'!AE22*AE22</f>
        <v>35.451788074286128</v>
      </c>
      <c r="AF283" s="123">
        <f>'Low LF - portfolio costs'!AF22*AF22</f>
        <v>53.088170773746491</v>
      </c>
      <c r="AG283" s="123">
        <f>'Low LF - portfolio costs'!AG22*AG22</f>
        <v>54.149934189221426</v>
      </c>
      <c r="AH283" s="123">
        <f>'Low LF - portfolio costs'!AH22*AH22</f>
        <v>55.232932873005851</v>
      </c>
      <c r="AI283" s="123">
        <f>'Low LF - portfolio costs'!AI22*AI22</f>
        <v>56.337591530465978</v>
      </c>
      <c r="AJ283" s="123">
        <f>'Low LF - portfolio costs'!AJ22*AJ22</f>
        <v>57.464343361075287</v>
      </c>
      <c r="AK283" s="123">
        <f>'Low LF - portfolio costs'!AK22*AK22</f>
        <v>58.613630228296806</v>
      </c>
      <c r="AL283" s="123">
        <f>'Low LF - portfolio costs'!AL22*AL22</f>
        <v>59.785902832862732</v>
      </c>
      <c r="AM283" s="123">
        <f>'Low LF - portfolio costs'!AM22*AM22</f>
        <v>60.981620889519988</v>
      </c>
      <c r="AN283" s="123">
        <f>'Low LF - portfolio costs'!AN22*AN22</f>
        <v>62.201253307310374</v>
      </c>
      <c r="AO283" s="123">
        <f>'Low LF - portfolio costs'!AO22*AO22</f>
        <v>63.445278373456595</v>
      </c>
      <c r="AP283" s="123">
        <f>'Low LF - portfolio costs'!AP22*AP22</f>
        <v>64.714183940925736</v>
      </c>
      <c r="AQ283" s="123">
        <f>'Low LF - portfolio costs'!AQ22*AQ22</f>
        <v>66.008467619744238</v>
      </c>
      <c r="AR283" s="123">
        <f>'Low LF - portfolio costs'!AR22*AR22</f>
        <v>67.328636972139122</v>
      </c>
      <c r="AS283" s="123">
        <f>'Low LF - portfolio costs'!AS22*AS22</f>
        <v>68.6752097115819</v>
      </c>
      <c r="AT283" s="123">
        <f>'Low LF - portfolio costs'!AT22*AT22</f>
        <v>70.048713905813557</v>
      </c>
      <c r="AU283" s="123">
        <f>'Low LF - portfolio costs'!AU22*AU22</f>
        <v>71.449688183929823</v>
      </c>
      <c r="AV283" s="123">
        <f>'Low LF - portfolio costs'!AV22*AV22</f>
        <v>72.878681947608399</v>
      </c>
      <c r="AW283" s="123">
        <f>'Low LF - portfolio costs'!AW22*AW22</f>
        <v>74.336255586560583</v>
      </c>
      <c r="AX283" s="123">
        <f>'Low LF - portfolio costs'!AX22*AX22</f>
        <v>75.822980698291786</v>
      </c>
      <c r="AY283" s="123">
        <f>'Low LF - portfolio costs'!AY22*AY22</f>
        <v>77.339440312257622</v>
      </c>
      <c r="AZ283" s="123">
        <f>'Low LF - portfolio costs'!AZ22*AZ22</f>
        <v>78.886229118502769</v>
      </c>
      <c r="BA283" s="123">
        <f>'Low LF - portfolio costs'!BA22*BA22</f>
        <v>80.463953700872835</v>
      </c>
      <c r="BB283" s="123">
        <f>'Low LF - portfolio costs'!BB22*BB22</f>
        <v>82.073232774890286</v>
      </c>
      <c r="BC283" s="123">
        <f>'Low LF - portfolio costs'!BC22*BC22</f>
        <v>81.746699949594429</v>
      </c>
      <c r="BD283" s="123">
        <f>'Low LF - portfolio costs'!BD22*BD22</f>
        <v>81.199723698141099</v>
      </c>
      <c r="BE283" s="123">
        <f>'Low LF - portfolio costs'!BE22*BE22</f>
        <v>80.509147778431711</v>
      </c>
      <c r="BF283" s="123">
        <f>'Low LF - portfolio costs'!BF22*BF22</f>
        <v>82.119330734000343</v>
      </c>
      <c r="BG283" s="123">
        <f>'Low LF - portfolio costs'!BG22*BG22</f>
        <v>83.761717348680349</v>
      </c>
      <c r="BH283" s="123">
        <f>'Low LF - portfolio costs'!BH22*BH22</f>
        <v>85.436951695653946</v>
      </c>
      <c r="BI283" s="123">
        <f>'Low LF - portfolio costs'!BI22*BI22</f>
        <v>87.14569072956705</v>
      </c>
      <c r="BJ283" s="123">
        <f>'Low LF - portfolio costs'!BJ22*BJ22</f>
        <v>88.888604544158369</v>
      </c>
      <c r="BK283" s="123">
        <f>'Low LF - portfolio costs'!BK22*BK22</f>
        <v>90.666376635041559</v>
      </c>
      <c r="BL283" s="123">
        <f>'Low LF - portfolio costs'!BL22*BL22</f>
        <v>92.479704167742355</v>
      </c>
      <c r="BM283" s="123">
        <f>'Low LF - portfolio costs'!BM22*BM22</f>
        <v>94.329298251097214</v>
      </c>
      <c r="BN283" s="123">
        <f>'Low LF - portfolio costs'!BN22*BN22</f>
        <v>96.21588421611915</v>
      </c>
      <c r="BO283" s="123">
        <f>'Low LF - portfolio costs'!BO22*BO22</f>
        <v>98.140201900441554</v>
      </c>
      <c r="BP283" s="123">
        <f>'Low LF - portfolio costs'!BP22*BP22</f>
        <v>100.10300593845037</v>
      </c>
      <c r="BQ283" s="123">
        <f>'Low LF - portfolio costs'!BQ22*BQ22</f>
        <v>102.10506605721939</v>
      </c>
      <c r="BR283" s="123">
        <f>'Low LF - portfolio costs'!BR22*BR22</f>
        <v>104.14716737836376</v>
      </c>
      <c r="BS283" s="123">
        <f>'Low LF - portfolio costs'!BS22*BS22</f>
        <v>106.23011072593106</v>
      </c>
      <c r="BT283" s="123">
        <f>'Low LF - portfolio costs'!BT22*BT22</f>
        <v>108.35471294044964</v>
      </c>
      <c r="BU283" s="123">
        <f>'Low LF - portfolio costs'!BU22*BU22</f>
        <v>110.52180719925866</v>
      </c>
      <c r="BV283" s="123">
        <f>'Low LF - portfolio costs'!BV22*BV22</f>
        <v>112.73224334324384</v>
      </c>
      <c r="BW283" s="123">
        <f>'Low LF - portfolio costs'!BW22*BW22</f>
        <v>114.9868882101087</v>
      </c>
      <c r="BX283" s="123">
        <f>'Low LF - portfolio costs'!BX22*BX22</f>
        <v>117.28662597431088</v>
      </c>
      <c r="BY283" s="123">
        <f>'Low LF - portfolio costs'!BY22*BY22</f>
        <v>119.6323584937971</v>
      </c>
      <c r="BZ283" s="123">
        <f>'Low LF - portfolio costs'!BZ22*BZ22</f>
        <v>122.02500566367304</v>
      </c>
      <c r="CA283" s="123">
        <f>'Low LF - portfolio costs'!CA22*CA22</f>
        <v>124.46550577694651</v>
      </c>
      <c r="CB283" s="123">
        <f>'Low LF - portfolio costs'!CB22*CB22</f>
        <v>126.95481589248543</v>
      </c>
      <c r="CC283" s="123">
        <f>'Low LF - portfolio costs'!CC22*CC22</f>
        <v>129.49391221033514</v>
      </c>
      <c r="CD283" s="123">
        <f>'Low LF - portfolio costs'!CD22*CD22</f>
        <v>132.08379045454183</v>
      </c>
      <c r="CE283" s="123">
        <f>'Low LF - portfolio costs'!CE22*CE22</f>
        <v>134.72546626363268</v>
      </c>
      <c r="CF283" s="123">
        <f>'Low LF - portfolio costs'!CF22*CF22</f>
        <v>137.41997558890532</v>
      </c>
      <c r="CG283" s="123">
        <f>'Low LF - portfolio costs'!CG22*CG22</f>
        <v>140.16837510068345</v>
      </c>
      <c r="CH283" s="114"/>
      <c r="CI283" s="114"/>
      <c r="CJ283" s="114"/>
      <c r="CK283" s="114"/>
      <c r="CL283" s="114"/>
      <c r="CM283" s="114"/>
      <c r="CN283" s="114"/>
      <c r="CO283" s="114"/>
      <c r="CP283" s="114"/>
      <c r="CQ283" s="114"/>
      <c r="CR283" s="114"/>
      <c r="CS283" s="114"/>
      <c r="CT283" s="114"/>
      <c r="CU283" s="114"/>
      <c r="CV283" s="114"/>
      <c r="CW283" s="114"/>
      <c r="CX283" s="114"/>
      <c r="CY283" s="114"/>
      <c r="CZ283" s="114"/>
      <c r="DA283" s="114"/>
      <c r="DB283" s="114"/>
      <c r="DC283" s="114"/>
      <c r="DD283" s="114"/>
      <c r="DE283" s="114"/>
      <c r="DF283" s="114"/>
      <c r="DG283" s="114"/>
      <c r="DH283" s="114"/>
      <c r="DI283" s="114"/>
      <c r="DJ283" s="114"/>
      <c r="DK283" s="114"/>
    </row>
    <row r="284" spans="1:115" s="83" customFormat="1" ht="15">
      <c r="A284" s="83" t="s">
        <v>107</v>
      </c>
      <c r="P284" s="114">
        <v>1.7006031132243871</v>
      </c>
      <c r="Q284" s="114">
        <v>3.1538457736161356</v>
      </c>
      <c r="R284" s="114">
        <v>3.2169226890884586</v>
      </c>
      <c r="S284" s="114">
        <v>3.2812611428702279</v>
      </c>
      <c r="T284" s="114">
        <v>3.3468863657276327</v>
      </c>
      <c r="U284" s="114">
        <v>3.4138240930421855</v>
      </c>
      <c r="V284" s="114">
        <v>3.4821005749030292</v>
      </c>
      <c r="W284" s="114">
        <v>3.5517425864010899</v>
      </c>
      <c r="X284" s="114">
        <v>3.6227774381291118</v>
      </c>
      <c r="Y284" s="114">
        <v>3.695232986891694</v>
      </c>
      <c r="Z284" s="114">
        <v>3.7691376466295279</v>
      </c>
      <c r="AA284" s="114">
        <v>3.8445203995621187</v>
      </c>
      <c r="AB284" s="114">
        <v>3.9214108075533609</v>
      </c>
      <c r="AC284" s="114">
        <v>3.9998390237044283</v>
      </c>
      <c r="AD284" s="114">
        <v>4.0798358041785168</v>
      </c>
      <c r="AE284" s="114">
        <v>4.1614325202620872</v>
      </c>
      <c r="AF284" s="114">
        <v>4.244661170667329</v>
      </c>
      <c r="AG284" s="114">
        <v>4.3295543940806756</v>
      </c>
      <c r="AH284" s="114">
        <v>4.416145481962289</v>
      </c>
      <c r="AI284" s="114">
        <v>4.5044683916015344</v>
      </c>
      <c r="AJ284" s="114">
        <v>4.5945577594335649</v>
      </c>
      <c r="AK284" s="114">
        <v>4.6864489146222361</v>
      </c>
      <c r="AL284" s="114">
        <v>4.780177892914681</v>
      </c>
      <c r="AM284" s="114">
        <v>4.8757814507729744</v>
      </c>
      <c r="AN284" s="114">
        <v>4.9732970797884342</v>
      </c>
      <c r="AO284" s="114">
        <v>5.072763021384203</v>
      </c>
      <c r="AP284" s="114">
        <v>5.1742182818118874</v>
      </c>
      <c r="AQ284" s="114">
        <v>5.277702647448125</v>
      </c>
      <c r="AR284" s="114">
        <v>5.3832567003970873</v>
      </c>
      <c r="AS284" s="114">
        <v>5.4909218344050288</v>
      </c>
      <c r="AT284" s="114">
        <v>5.6007402710931293</v>
      </c>
      <c r="AU284" s="114">
        <v>5.7127550765149921</v>
      </c>
      <c r="AV284" s="114">
        <v>5.8270101780452919</v>
      </c>
      <c r="AW284" s="114">
        <v>5.9435503816061974</v>
      </c>
      <c r="AX284" s="114">
        <v>6.0624213892383212</v>
      </c>
      <c r="AY284" s="114">
        <v>6.1836698170230875</v>
      </c>
      <c r="AZ284" s="114">
        <v>6.3073432133635494</v>
      </c>
      <c r="BA284" s="114">
        <v>6.4334900776308208</v>
      </c>
      <c r="BB284" s="114">
        <v>6.5621598791834375</v>
      </c>
      <c r="BC284" s="114">
        <v>6.6934030767671064</v>
      </c>
      <c r="BD284" s="114">
        <v>6.8272711383024483</v>
      </c>
      <c r="BE284" s="114">
        <v>6.963816561068497</v>
      </c>
      <c r="BF284" s="114">
        <v>7.1030928922898671</v>
      </c>
      <c r="BG284" s="114">
        <v>7.2451547501356641</v>
      </c>
      <c r="BH284" s="114">
        <v>7.3900578451383776</v>
      </c>
      <c r="BI284" s="114">
        <v>7.5378590020411451</v>
      </c>
      <c r="BJ284" s="114">
        <v>7.6886161820819678</v>
      </c>
      <c r="BK284" s="114">
        <v>7.8423885057236076</v>
      </c>
      <c r="BL284" s="114">
        <v>7.9992362758380802</v>
      </c>
      <c r="BM284" s="114">
        <v>8.1592210013548421</v>
      </c>
      <c r="BN284" s="114">
        <v>8.322405421381939</v>
      </c>
      <c r="BO284" s="114">
        <v>8.4888535298095782</v>
      </c>
      <c r="BP284" s="114">
        <v>8.65863060040577</v>
      </c>
      <c r="BQ284" s="114">
        <v>8.8318032124138863</v>
      </c>
      <c r="BR284" s="114">
        <v>9.0084392766621644</v>
      </c>
      <c r="BS284" s="114">
        <v>9.1886080621954083</v>
      </c>
      <c r="BT284" s="114">
        <v>9.3723802234393165</v>
      </c>
      <c r="BU284" s="114">
        <v>9.5598278279081033</v>
      </c>
      <c r="BV284" s="114">
        <v>9.7510243844662661</v>
      </c>
      <c r="BW284" s="114">
        <v>9.946044872155591</v>
      </c>
      <c r="BX284" s="114">
        <v>10.144965769598702</v>
      </c>
      <c r="BY284" s="114">
        <v>10.347865084990676</v>
      </c>
      <c r="BZ284" s="114">
        <v>10.554822386690491</v>
      </c>
      <c r="CA284" s="114">
        <v>10.765918834424301</v>
      </c>
      <c r="CB284" s="114">
        <v>10.981237211112788</v>
      </c>
      <c r="CC284" s="114">
        <v>11.200861955335045</v>
      </c>
      <c r="CD284" s="114">
        <v>11.424879194441745</v>
      </c>
      <c r="CE284" s="114">
        <v>11.65337677833058</v>
      </c>
      <c r="CF284" s="114">
        <v>11.886444313897192</v>
      </c>
      <c r="CG284" s="114">
        <v>12.124173200175136</v>
      </c>
      <c r="CH284" s="114"/>
      <c r="CI284" s="114"/>
      <c r="CJ284" s="114"/>
      <c r="CK284" s="114"/>
      <c r="CL284" s="114"/>
      <c r="CM284" s="114"/>
      <c r="CN284" s="114"/>
      <c r="CO284" s="114"/>
      <c r="CP284" s="114"/>
      <c r="CQ284" s="114"/>
      <c r="CR284" s="114"/>
      <c r="CS284" s="114"/>
      <c r="CT284" s="114"/>
      <c r="CU284" s="114"/>
      <c r="CV284" s="114"/>
      <c r="CW284" s="114"/>
      <c r="CX284" s="114"/>
      <c r="CY284" s="114"/>
      <c r="CZ284" s="114"/>
      <c r="DA284" s="114"/>
      <c r="DB284" s="114"/>
      <c r="DC284" s="114"/>
      <c r="DD284" s="114"/>
      <c r="DE284" s="114"/>
      <c r="DF284" s="114"/>
      <c r="DG284" s="114"/>
      <c r="DH284" s="114"/>
      <c r="DI284" s="114"/>
      <c r="DJ284" s="114"/>
      <c r="DK284" s="114"/>
    </row>
    <row r="285" spans="1:115" s="367" customFormat="1" ht="15">
      <c r="A285" s="50" t="s">
        <v>108</v>
      </c>
      <c r="J285" s="124">
        <f>SUM(J283:J284)</f>
        <v>0</v>
      </c>
      <c r="K285" s="124">
        <f t="shared" ref="K285:BV285" si="672">SUM(K283:K284)</f>
        <v>0</v>
      </c>
      <c r="L285" s="124">
        <f t="shared" si="672"/>
        <v>0</v>
      </c>
      <c r="M285" s="124">
        <f t="shared" si="672"/>
        <v>0</v>
      </c>
      <c r="N285" s="124">
        <f>SUM(N283:N284)</f>
        <v>0</v>
      </c>
      <c r="O285" s="124">
        <f t="shared" si="672"/>
        <v>0</v>
      </c>
      <c r="P285" s="124">
        <f t="shared" si="672"/>
        <v>1.7006031132243871</v>
      </c>
      <c r="Q285" s="124">
        <f t="shared" si="672"/>
        <v>3.1538457736161356</v>
      </c>
      <c r="R285" s="124">
        <f t="shared" si="672"/>
        <v>3.2169226890884586</v>
      </c>
      <c r="S285" s="124">
        <f t="shared" si="672"/>
        <v>3.2812611428702279</v>
      </c>
      <c r="T285" s="124">
        <f t="shared" si="672"/>
        <v>3.3468863657276327</v>
      </c>
      <c r="U285" s="124">
        <f t="shared" si="672"/>
        <v>3.4138240930421855</v>
      </c>
      <c r="V285" s="124">
        <f t="shared" si="672"/>
        <v>3.4821005749030292</v>
      </c>
      <c r="W285" s="124">
        <f t="shared" si="672"/>
        <v>3.5517425864010899</v>
      </c>
      <c r="X285" s="124">
        <f t="shared" si="672"/>
        <v>3.6227774381291118</v>
      </c>
      <c r="Y285" s="124">
        <f t="shared" si="672"/>
        <v>3.695232986891694</v>
      </c>
      <c r="Z285" s="124">
        <f t="shared" si="672"/>
        <v>3.7691376466295279</v>
      </c>
      <c r="AA285" s="124">
        <f t="shared" si="672"/>
        <v>3.8445203995621187</v>
      </c>
      <c r="AB285" s="124">
        <f t="shared" si="672"/>
        <v>3.9214108075533609</v>
      </c>
      <c r="AC285" s="124">
        <f t="shared" si="672"/>
        <v>3.9998390237044283</v>
      </c>
      <c r="AD285" s="124">
        <f t="shared" si="672"/>
        <v>28.176947997567957</v>
      </c>
      <c r="AE285" s="124">
        <f t="shared" si="672"/>
        <v>39.613220594548217</v>
      </c>
      <c r="AF285" s="124">
        <f t="shared" si="672"/>
        <v>57.332831944413819</v>
      </c>
      <c r="AG285" s="124">
        <f t="shared" si="672"/>
        <v>58.4794885833021</v>
      </c>
      <c r="AH285" s="124">
        <f>SUM(AH283:AH284)</f>
        <v>59.64907835496814</v>
      </c>
      <c r="AI285" s="124">
        <f t="shared" si="672"/>
        <v>60.842059922067513</v>
      </c>
      <c r="AJ285" s="124">
        <f t="shared" si="672"/>
        <v>62.05890112050885</v>
      </c>
      <c r="AK285" s="124">
        <f t="shared" si="672"/>
        <v>63.300079142919046</v>
      </c>
      <c r="AL285" s="124">
        <f t="shared" si="672"/>
        <v>64.566080725777411</v>
      </c>
      <c r="AM285" s="124">
        <f t="shared" si="672"/>
        <v>65.857402340292964</v>
      </c>
      <c r="AN285" s="124">
        <f t="shared" si="672"/>
        <v>67.174550387098805</v>
      </c>
      <c r="AO285" s="124">
        <f t="shared" si="672"/>
        <v>68.518041394840793</v>
      </c>
      <c r="AP285" s="124">
        <f t="shared" si="672"/>
        <v>69.888402222737625</v>
      </c>
      <c r="AQ285" s="124">
        <f t="shared" si="672"/>
        <v>71.286170267192361</v>
      </c>
      <c r="AR285" s="124">
        <f t="shared" si="672"/>
        <v>72.711893672536206</v>
      </c>
      <c r="AS285" s="124">
        <f t="shared" si="672"/>
        <v>74.166131545986929</v>
      </c>
      <c r="AT285" s="124">
        <f t="shared" si="672"/>
        <v>75.649454176906687</v>
      </c>
      <c r="AU285" s="124">
        <f t="shared" si="672"/>
        <v>77.162443260444817</v>
      </c>
      <c r="AV285" s="124">
        <f t="shared" si="672"/>
        <v>78.705692125653684</v>
      </c>
      <c r="AW285" s="124">
        <f t="shared" si="672"/>
        <v>80.279805968166784</v>
      </c>
      <c r="AX285" s="124">
        <f t="shared" si="672"/>
        <v>81.88540208753011</v>
      </c>
      <c r="AY285" s="124">
        <f t="shared" si="672"/>
        <v>83.52311012928071</v>
      </c>
      <c r="AZ285" s="124">
        <f t="shared" si="672"/>
        <v>85.193572331866321</v>
      </c>
      <c r="BA285" s="124">
        <f t="shared" si="672"/>
        <v>86.897443778503657</v>
      </c>
      <c r="BB285" s="124">
        <f t="shared" si="672"/>
        <v>88.635392654073726</v>
      </c>
      <c r="BC285" s="124">
        <f t="shared" si="672"/>
        <v>88.440103026361541</v>
      </c>
      <c r="BD285" s="124">
        <f t="shared" si="672"/>
        <v>88.026994836443549</v>
      </c>
      <c r="BE285" s="124">
        <f t="shared" si="672"/>
        <v>87.472964339500209</v>
      </c>
      <c r="BF285" s="124">
        <f t="shared" si="672"/>
        <v>89.222423626290208</v>
      </c>
      <c r="BG285" s="124">
        <f t="shared" si="672"/>
        <v>91.006872098816018</v>
      </c>
      <c r="BH285" s="124">
        <f t="shared" si="672"/>
        <v>92.827009540792318</v>
      </c>
      <c r="BI285" s="124">
        <f t="shared" si="672"/>
        <v>94.683549731608196</v>
      </c>
      <c r="BJ285" s="124">
        <f t="shared" si="672"/>
        <v>96.577220726240341</v>
      </c>
      <c r="BK285" s="124">
        <f t="shared" si="672"/>
        <v>98.508765140765163</v>
      </c>
      <c r="BL285" s="124">
        <f t="shared" si="672"/>
        <v>100.47894044358044</v>
      </c>
      <c r="BM285" s="124">
        <f t="shared" si="672"/>
        <v>102.48851925245205</v>
      </c>
      <c r="BN285" s="124">
        <f t="shared" si="672"/>
        <v>104.53828963750109</v>
      </c>
      <c r="BO285" s="124">
        <f t="shared" si="672"/>
        <v>106.62905543025113</v>
      </c>
      <c r="BP285" s="124">
        <f t="shared" si="672"/>
        <v>108.76163653885614</v>
      </c>
      <c r="BQ285" s="124">
        <f t="shared" si="672"/>
        <v>110.93686926963328</v>
      </c>
      <c r="BR285" s="124">
        <f t="shared" si="672"/>
        <v>113.15560665502592</v>
      </c>
      <c r="BS285" s="124">
        <f t="shared" si="672"/>
        <v>115.41871878812647</v>
      </c>
      <c r="BT285" s="124">
        <f t="shared" si="672"/>
        <v>117.72709316388897</v>
      </c>
      <c r="BU285" s="124">
        <f t="shared" si="672"/>
        <v>120.08163502716677</v>
      </c>
      <c r="BV285" s="124">
        <f t="shared" si="672"/>
        <v>122.4832677277101</v>
      </c>
      <c r="BW285" s="124">
        <f t="shared" ref="BW285:CG285" si="673">SUM(BW283:BW284)</f>
        <v>124.9329330822643</v>
      </c>
      <c r="BX285" s="124">
        <f t="shared" si="673"/>
        <v>127.43159174390958</v>
      </c>
      <c r="BY285" s="124">
        <f t="shared" si="673"/>
        <v>129.98022357878779</v>
      </c>
      <c r="BZ285" s="124">
        <f t="shared" si="673"/>
        <v>132.57982805036355</v>
      </c>
      <c r="CA285" s="124">
        <f t="shared" si="673"/>
        <v>135.23142461137081</v>
      </c>
      <c r="CB285" s="124">
        <f t="shared" si="673"/>
        <v>137.93605310359823</v>
      </c>
      <c r="CC285" s="124">
        <f t="shared" si="673"/>
        <v>140.6947741656702</v>
      </c>
      <c r="CD285" s="124">
        <f t="shared" si="673"/>
        <v>143.50866964898358</v>
      </c>
      <c r="CE285" s="124">
        <f t="shared" si="673"/>
        <v>146.37884304196325</v>
      </c>
      <c r="CF285" s="124">
        <f t="shared" si="673"/>
        <v>149.3064199028025</v>
      </c>
      <c r="CG285" s="124">
        <f t="shared" si="673"/>
        <v>152.29254830085858</v>
      </c>
      <c r="CH285" s="121"/>
      <c r="CI285" s="121"/>
      <c r="CJ285" s="121"/>
      <c r="CK285" s="121"/>
      <c r="CL285" s="121"/>
      <c r="CM285" s="121"/>
      <c r="CN285" s="121"/>
      <c r="CO285" s="121"/>
      <c r="CP285" s="121"/>
      <c r="CQ285" s="121"/>
      <c r="CR285" s="121"/>
      <c r="CS285" s="121"/>
      <c r="CT285" s="121"/>
      <c r="CU285" s="121"/>
      <c r="CV285" s="121"/>
      <c r="CW285" s="121"/>
      <c r="CX285" s="121"/>
      <c r="CY285" s="121"/>
      <c r="CZ285" s="121"/>
      <c r="DA285" s="121"/>
      <c r="DB285" s="121"/>
      <c r="DC285" s="121"/>
      <c r="DD285" s="121"/>
      <c r="DE285" s="121"/>
      <c r="DF285" s="121"/>
      <c r="DG285" s="121"/>
      <c r="DH285" s="121"/>
      <c r="DI285" s="121"/>
      <c r="DJ285" s="121"/>
      <c r="DK285" s="121"/>
    </row>
    <row r="286" spans="1:115" s="127" customFormat="1" ht="15">
      <c r="P286" s="368"/>
      <c r="Q286" s="368"/>
      <c r="R286" s="368"/>
      <c r="S286" s="368"/>
      <c r="T286" s="368"/>
      <c r="U286" s="368"/>
      <c r="V286" s="368"/>
      <c r="W286" s="368"/>
      <c r="X286" s="368"/>
      <c r="Y286" s="368"/>
      <c r="Z286" s="368"/>
      <c r="AA286" s="368"/>
      <c r="AB286" s="368"/>
      <c r="AC286" s="368"/>
      <c r="AD286" s="368"/>
      <c r="AE286" s="368"/>
      <c r="AF286" s="368"/>
      <c r="AG286" s="368"/>
      <c r="AH286" s="368"/>
      <c r="AI286" s="368"/>
      <c r="AJ286" s="368"/>
      <c r="AK286" s="368"/>
      <c r="AL286" s="368"/>
      <c r="AM286" s="368"/>
      <c r="AN286" s="368"/>
      <c r="AO286" s="368"/>
      <c r="AP286" s="368"/>
      <c r="AQ286" s="368"/>
      <c r="AR286" s="368"/>
      <c r="AS286" s="368"/>
      <c r="AT286" s="368"/>
      <c r="AU286" s="368"/>
      <c r="AV286" s="368"/>
      <c r="AW286" s="368"/>
      <c r="AX286" s="368"/>
      <c r="AY286" s="368"/>
      <c r="AZ286" s="368"/>
      <c r="BA286" s="368"/>
      <c r="BB286" s="368"/>
      <c r="BC286" s="368"/>
      <c r="BD286" s="368"/>
      <c r="BE286" s="368"/>
      <c r="BF286" s="368"/>
      <c r="BG286" s="368"/>
      <c r="BH286" s="368"/>
      <c r="BI286" s="368"/>
      <c r="BJ286" s="368"/>
      <c r="BK286" s="368"/>
      <c r="BL286" s="368"/>
      <c r="BM286" s="368"/>
      <c r="BN286" s="368"/>
      <c r="BO286" s="368"/>
      <c r="BP286" s="368"/>
      <c r="BQ286" s="368"/>
      <c r="BR286" s="368"/>
      <c r="BS286" s="368"/>
      <c r="BT286" s="368"/>
      <c r="BU286" s="368"/>
      <c r="BV286" s="368"/>
      <c r="BW286" s="368"/>
      <c r="BX286" s="368"/>
      <c r="BY286" s="368"/>
      <c r="BZ286" s="368"/>
      <c r="CA286" s="368"/>
      <c r="CB286" s="368"/>
      <c r="CC286" s="368"/>
      <c r="CD286" s="368"/>
      <c r="CE286" s="368"/>
      <c r="CF286" s="368"/>
      <c r="CG286" s="368"/>
      <c r="CH286" s="368"/>
      <c r="CI286" s="368"/>
      <c r="CJ286" s="368"/>
      <c r="CK286" s="368"/>
      <c r="CL286" s="368"/>
      <c r="CM286" s="368"/>
      <c r="CN286" s="368"/>
      <c r="CO286" s="368"/>
      <c r="CP286" s="368"/>
      <c r="CQ286" s="368"/>
      <c r="CR286" s="368"/>
      <c r="CS286" s="368"/>
      <c r="CT286" s="368"/>
      <c r="CU286" s="368"/>
      <c r="CV286" s="368"/>
      <c r="CW286" s="368"/>
      <c r="CX286" s="368"/>
      <c r="CY286" s="368"/>
      <c r="CZ286" s="368"/>
      <c r="DA286" s="368"/>
      <c r="DB286" s="368"/>
      <c r="DC286" s="368"/>
      <c r="DD286" s="368"/>
      <c r="DE286" s="368"/>
      <c r="DF286" s="368"/>
      <c r="DG286" s="368"/>
      <c r="DH286" s="368"/>
      <c r="DI286" s="368"/>
      <c r="DJ286" s="368"/>
      <c r="DK286" s="368"/>
    </row>
    <row r="287" spans="1:115" s="83" customFormat="1">
      <c r="A287" s="86" t="s">
        <v>287</v>
      </c>
      <c r="J287" s="123">
        <f>-'Low LF - portfolio costs'!J40*J22</f>
        <v>0</v>
      </c>
      <c r="K287" s="123">
        <f>-'Low LF - portfolio costs'!K40*K22</f>
        <v>0</v>
      </c>
      <c r="L287" s="123">
        <f>-'Low LF - portfolio costs'!L40*L22</f>
        <v>0</v>
      </c>
      <c r="M287" s="123">
        <f>-'Low LF - portfolio costs'!M40*M22</f>
        <v>0</v>
      </c>
      <c r="N287" s="123">
        <f>-'Low LF - portfolio costs'!N40*N22</f>
        <v>0</v>
      </c>
      <c r="O287" s="123">
        <f>-'Low LF - portfolio costs'!O40*O22</f>
        <v>0</v>
      </c>
      <c r="P287" s="123">
        <f>-'Low LF - portfolio costs'!P40*P22</f>
        <v>0</v>
      </c>
      <c r="Q287" s="123">
        <f>-'Low LF - portfolio costs'!Q40*Q22</f>
        <v>0</v>
      </c>
      <c r="R287" s="123">
        <f>-'Low LF - portfolio costs'!R40*R22</f>
        <v>0</v>
      </c>
      <c r="S287" s="123">
        <f>-'Low LF - portfolio costs'!S40*S22</f>
        <v>0</v>
      </c>
      <c r="T287" s="123">
        <f>-'Low LF - portfolio costs'!T40*T22</f>
        <v>0</v>
      </c>
      <c r="U287" s="123">
        <f>-'Low LF - portfolio costs'!U40*U22</f>
        <v>0</v>
      </c>
      <c r="V287" s="123">
        <f>-'Low LF - portfolio costs'!V40*V22</f>
        <v>0</v>
      </c>
      <c r="W287" s="123">
        <f>-'Low LF - portfolio costs'!W40*W22</f>
        <v>0</v>
      </c>
      <c r="X287" s="123">
        <f>-'Low LF - portfolio costs'!X40*X22</f>
        <v>0</v>
      </c>
      <c r="Y287" s="123">
        <f>-'Low LF - portfolio costs'!Y40*Y22</f>
        <v>0</v>
      </c>
      <c r="Z287" s="123">
        <f>-'Low LF - portfolio costs'!Z40*Z22</f>
        <v>0</v>
      </c>
      <c r="AA287" s="123">
        <f>-'Low LF - portfolio costs'!AA40*AA22</f>
        <v>0</v>
      </c>
      <c r="AB287" s="123">
        <f>-'Low LF - portfolio costs'!AB40*AB22</f>
        <v>0</v>
      </c>
      <c r="AC287" s="123">
        <f>-'Low LF - portfolio costs'!AC40*AC22</f>
        <v>0</v>
      </c>
      <c r="AD287" s="123">
        <f>-'Low LF - portfolio costs'!AD40*AD22</f>
        <v>0</v>
      </c>
      <c r="AE287" s="123">
        <f>-'Low LF - portfolio costs'!AE40*AE22</f>
        <v>0</v>
      </c>
      <c r="AF287" s="123">
        <f>-'Low LF - portfolio costs'!AF40*AF22</f>
        <v>-2.6160758792935326</v>
      </c>
      <c r="AG287" s="123">
        <f>-'Low LF - portfolio costs'!AG40*AG22</f>
        <v>-4.1101803104453545</v>
      </c>
      <c r="AH287" s="123">
        <f>-'Low LF - portfolio costs'!AH40*AH22</f>
        <v>-5.5626795277053915</v>
      </c>
      <c r="AI287" s="123">
        <f>-'Low LF - portfolio costs'!AI40*AI22</f>
        <v>-7.4551988672178426</v>
      </c>
      <c r="AJ287" s="123">
        <f>-'Low LF - portfolio costs'!AJ40*AJ22</f>
        <v>-9.037318423121004</v>
      </c>
      <c r="AK287" s="123">
        <f>-'Low LF - portfolio costs'!AK40*AK22</f>
        <v>-9.2180647915834264</v>
      </c>
      <c r="AL287" s="123">
        <f>-'Low LF - portfolio costs'!AL40*AL22</f>
        <v>-9.4024260874150922</v>
      </c>
      <c r="AM287" s="123">
        <f>-'Low LF - portfolio costs'!AM40*AM22</f>
        <v>-9.5904746091633957</v>
      </c>
      <c r="AN287" s="123">
        <f>-'Low LF - portfolio costs'!AN40*AN22</f>
        <v>-9.7822841013466615</v>
      </c>
      <c r="AO287" s="123">
        <f>-'Low LF - portfolio costs'!AO40*AO22</f>
        <v>-9.9779297833735967</v>
      </c>
      <c r="AP287" s="123">
        <f>-'Low LF - portfolio costs'!AP40*AP22</f>
        <v>-10.177488379041069</v>
      </c>
      <c r="AQ287" s="123">
        <f>-'Low LF - portfolio costs'!AQ40*AQ22</f>
        <v>-10.38103814662189</v>
      </c>
      <c r="AR287" s="123">
        <f>-'Low LF - portfolio costs'!AR40*AR22</f>
        <v>-10.588658909554328</v>
      </c>
      <c r="AS287" s="123">
        <f>-'Low LF - portfolio costs'!AS40*AS22</f>
        <v>-10.800432087745413</v>
      </c>
      <c r="AT287" s="123">
        <f>-'Low LF - portfolio costs'!AT40*AT22</f>
        <v>-11.016440729500323</v>
      </c>
      <c r="AU287" s="123">
        <f>-'Low LF - portfolio costs'!AU40*AU22</f>
        <v>-11.236769544090331</v>
      </c>
      <c r="AV287" s="123">
        <f>-'Low LF - portfolio costs'!AV40*AV22</f>
        <v>-11.461504934972133</v>
      </c>
      <c r="AW287" s="123">
        <f>-'Low LF - portfolio costs'!AW40*AW22</f>
        <v>-11.690735033671578</v>
      </c>
      <c r="AX287" s="123">
        <f>-'Low LF - portfolio costs'!AX40*AX22</f>
        <v>-11.924549734345009</v>
      </c>
      <c r="AY287" s="123">
        <f>-'Low LF - portfolio costs'!AY40*AY22</f>
        <v>-12.163040729031909</v>
      </c>
      <c r="AZ287" s="123">
        <f>-'Low LF - portfolio costs'!AZ40*AZ22</f>
        <v>-12.406301543612546</v>
      </c>
      <c r="BA287" s="123">
        <f>-'Low LF - portfolio costs'!BA40*BA22</f>
        <v>-12.654427574484799</v>
      </c>
      <c r="BB287" s="123">
        <f>-'Low LF - portfolio costs'!BB40*BB22</f>
        <v>-12.907516125974494</v>
      </c>
      <c r="BC287" s="123">
        <f>-'Low LF - portfolio costs'!BC40*BC22</f>
        <v>-13.165666448493987</v>
      </c>
      <c r="BD287" s="123">
        <f>-'Low LF - portfolio costs'!BD40*BD22</f>
        <v>-13.42897977746386</v>
      </c>
      <c r="BE287" s="123">
        <f>-'Low LF - portfolio costs'!BE40*BE22</f>
        <v>-13.69755937301314</v>
      </c>
      <c r="BF287" s="123">
        <f>-'Low LF - portfolio costs'!BF40*BF22</f>
        <v>-13.971510560473403</v>
      </c>
      <c r="BG287" s="123">
        <f>-'Low LF - portfolio costs'!BG40*BG22</f>
        <v>-14.250940771682872</v>
      </c>
      <c r="BH287" s="123">
        <f>-'Low LF - portfolio costs'!BH40*BH22</f>
        <v>-14.535959587116528</v>
      </c>
      <c r="BI287" s="123">
        <f>-'Low LF - portfolio costs'!BI40*BI22</f>
        <v>-14.826678778858861</v>
      </c>
      <c r="BJ287" s="123">
        <f>-'Low LF - portfolio costs'!BJ40*BJ22</f>
        <v>-15.123212354436035</v>
      </c>
      <c r="BK287" s="123">
        <f>-'Low LF - portfolio costs'!BK40*BK22</f>
        <v>-15.425676601524758</v>
      </c>
      <c r="BL287" s="123">
        <f>-'Low LF - portfolio costs'!BL40*BL22</f>
        <v>-15.734190133555249</v>
      </c>
      <c r="BM287" s="123">
        <f>-'Low LF - portfolio costs'!BM40*BM22</f>
        <v>-16.048873936226354</v>
      </c>
      <c r="BN287" s="123">
        <f>-'Low LF - portfolio costs'!BN40*BN22</f>
        <v>-16.369851414950883</v>
      </c>
      <c r="BO287" s="123">
        <f>-'Low LF - portfolio costs'!BO40*BO22</f>
        <v>-16.697248443249901</v>
      </c>
      <c r="BP287" s="123">
        <f>-'Low LF - portfolio costs'!BP40*BP22</f>
        <v>-17.031193412114895</v>
      </c>
      <c r="BQ287" s="123">
        <f>-'Low LF - portfolio costs'!BQ40*BQ22</f>
        <v>-17.371817280357199</v>
      </c>
      <c r="BR287" s="123">
        <f>-'Low LF - portfolio costs'!BR40*BR22</f>
        <v>-17.719253625964342</v>
      </c>
      <c r="BS287" s="123">
        <f>-'Low LF - portfolio costs'!BS40*BS22</f>
        <v>-18.073638698483627</v>
      </c>
      <c r="BT287" s="123">
        <f>-'Low LF - portfolio costs'!BT40*BT22</f>
        <v>-18.435111472453297</v>
      </c>
      <c r="BU287" s="123">
        <f>-'Low LF - portfolio costs'!BU40*BU22</f>
        <v>-18.803813701902367</v>
      </c>
      <c r="BV287" s="123">
        <f>-'Low LF - portfolio costs'!BV40*BV22</f>
        <v>-19.179889975940416</v>
      </c>
      <c r="BW287" s="123">
        <f>-'Low LF - portfolio costs'!BW40*BW22</f>
        <v>-19.563487775459222</v>
      </c>
      <c r="BX287" s="123">
        <f>-'Low LF - portfolio costs'!BX40*BX22</f>
        <v>-19.954757530968408</v>
      </c>
      <c r="BY287" s="123">
        <f>-'Low LF - portfolio costs'!BY40*BY22</f>
        <v>-20.353852681587774</v>
      </c>
      <c r="BZ287" s="123">
        <f>-'Low LF - portfolio costs'!BZ40*BZ22</f>
        <v>-20.760929735219531</v>
      </c>
      <c r="CA287" s="123">
        <f>-'Low LF - portfolio costs'!CA40*CA22</f>
        <v>-21.176148329923922</v>
      </c>
      <c r="CB287" s="123">
        <f>-'Low LF - portfolio costs'!CB40*CB22</f>
        <v>-21.599671296522398</v>
      </c>
      <c r="CC287" s="123">
        <f>-'Low LF - portfolio costs'!CC40*CC22</f>
        <v>-22.031664722452849</v>
      </c>
      <c r="CD287" s="123">
        <f>-'Low LF - portfolio costs'!CD40*CD22</f>
        <v>-22.472298016901902</v>
      </c>
      <c r="CE287" s="123">
        <f>-'Low LF - portfolio costs'!CE40*CE22</f>
        <v>-22.921743977239942</v>
      </c>
      <c r="CF287" s="123">
        <f>-'Low LF - portfolio costs'!CF40*CF22</f>
        <v>-23.380178856784735</v>
      </c>
      <c r="CG287" s="123">
        <f>-'Low LF - portfolio costs'!CG40*CG22</f>
        <v>-23.847782433920436</v>
      </c>
    </row>
    <row r="288" spans="1:115" s="128" customFormat="1">
      <c r="A288" s="128" t="s">
        <v>253</v>
      </c>
      <c r="J288" s="130">
        <f>(J285+J280)*'Low LF - portfolio costs'!J35+J287</f>
        <v>0.59894000000000003</v>
      </c>
      <c r="K288" s="130">
        <f>(K285+K280)*'Low LF - portfolio costs'!K35+K287</f>
        <v>8.4253446000000007</v>
      </c>
      <c r="L288" s="130">
        <f>(L285+L280)*'Low LF - portfolio costs'!L35+L287</f>
        <v>17.682943636000005</v>
      </c>
      <c r="M288" s="130">
        <f>(M285+M280)*'Low LF - portfolio costs'!M35+M287</f>
        <v>28.290200739679996</v>
      </c>
      <c r="N288" s="130">
        <f>(N285+N280)*'Low LF - portfolio costs'!N35+N287</f>
        <v>39.081533709590396</v>
      </c>
      <c r="O288" s="130">
        <f>(O285+O280)*'Low LF - portfolio costs'!O35+O287</f>
        <v>50.059995819430142</v>
      </c>
      <c r="P288" s="130">
        <f>(P285+P280)*'Low LF - portfolio costs'!P35+P287</f>
        <v>63.974772721784703</v>
      </c>
      <c r="Q288" s="130">
        <f>(Q285+Q280)*'Low LF - portfolio costs'!Q35+Q287</f>
        <v>79.747333118173188</v>
      </c>
      <c r="R288" s="130">
        <f>(R285+R280)*'Low LF - portfolio costs'!R35+R287</f>
        <v>95.491677778069885</v>
      </c>
      <c r="S288" s="130">
        <f>(S285+S280)*'Low LF - portfolio costs'!S35+S287</f>
        <v>107.97619514651109</v>
      </c>
      <c r="T288" s="130">
        <f>(T285+T280)*'Low LF - portfolio costs'!T35+T287</f>
        <v>119.60230923803849</v>
      </c>
      <c r="U288" s="130">
        <f>(U285+U280)*'Low LF - portfolio costs'!U35+U287</f>
        <v>128.29102447889878</v>
      </c>
      <c r="V288" s="130">
        <f>(V285+V280)*'Low LF - portfolio costs'!V35+V287</f>
        <v>136.89470403307982</v>
      </c>
      <c r="W288" s="130">
        <f>(W285+W280)*'Low LF - portfolio costs'!W35+W287</f>
        <v>145.66231698529523</v>
      </c>
      <c r="X288" s="130">
        <f>(X285+X280)*'Low LF - portfolio costs'!X35+X287</f>
        <v>152.94710621766615</v>
      </c>
      <c r="Y288" s="130">
        <f>(Y285+Y280)*'Low LF - portfolio costs'!Y35+Y287</f>
        <v>157.79309104086587</v>
      </c>
      <c r="Z288" s="130">
        <f>(Z285+Z280)*'Low LF - portfolio costs'!Z35+Z287</f>
        <v>156.64123040179473</v>
      </c>
      <c r="AA288" s="130">
        <f>(AA285+AA280)*'Low LF - portfolio costs'!AA35+AA287</f>
        <v>156.96520317616285</v>
      </c>
      <c r="AB288" s="130">
        <f>(AB285+AB280)*'Low LF - portfolio costs'!AB35+AB287</f>
        <v>156.44821369875075</v>
      </c>
      <c r="AC288" s="130">
        <f>(AC285+AC280)*'Low LF - portfolio costs'!AC35+AC287</f>
        <v>156.47291561746621</v>
      </c>
      <c r="AD288" s="130">
        <f>(AD285+AD280)*'Low LF - portfolio costs'!AD35+AD287</f>
        <v>182.54445158519391</v>
      </c>
      <c r="AE288" s="130">
        <f>(AE285+AE280)*'Low LF - portfolio costs'!AE35+AE287</f>
        <v>194.1849235156707</v>
      </c>
      <c r="AF288" s="130">
        <f>(AF285+AF280)*'Low LF - portfolio costs'!AF35+AF287</f>
        <v>208.33214272035576</v>
      </c>
      <c r="AG288" s="130">
        <f>(AG285+AG280)*'Low LF - portfolio costs'!AG35+AG287</f>
        <v>202.52644166618555</v>
      </c>
      <c r="AH288" s="130">
        <f>(AH285+AH280)*'Low LF - portfolio costs'!AH35+AH287</f>
        <v>204.23656336780519</v>
      </c>
      <c r="AI288" s="130">
        <f>(AI285+AI280)*'Low LF - portfolio costs'!AI35+AI287</f>
        <v>203.85503433669192</v>
      </c>
      <c r="AJ288" s="130">
        <f>(AJ285+AJ280)*'Low LF - portfolio costs'!AJ35+AJ287</f>
        <v>204.0697233164957</v>
      </c>
      <c r="AK288" s="130">
        <f>(AK285+AK280)*'Low LF - portfolio costs'!AK35+AK287</f>
        <v>208.81641945555432</v>
      </c>
      <c r="AL288" s="130">
        <f>(AL285+AL280)*'Low LF - portfolio costs'!AL35+AL287</f>
        <v>213.3575696817374</v>
      </c>
      <c r="AM288" s="130">
        <f>(AM285+AM280)*'Low LF - portfolio costs'!AM35+AM287</f>
        <v>218.90653276789652</v>
      </c>
      <c r="AN288" s="130">
        <f>(AN285+AN280)*'Low LF - portfolio costs'!AN35+AN287</f>
        <v>225.80999007921901</v>
      </c>
      <c r="AO288" s="130">
        <f>(AO285+AO280)*'Low LF - portfolio costs'!AO35+AO287</f>
        <v>233.55553506991367</v>
      </c>
      <c r="AP288" s="130">
        <f>(AP285+AP280)*'Low LF - portfolio costs'!AP35+AP287</f>
        <v>239.84816480569057</v>
      </c>
      <c r="AQ288" s="130">
        <f>(AQ285+AQ280)*'Low LF - portfolio costs'!AQ35+AQ287</f>
        <v>246.21516639190207</v>
      </c>
      <c r="AR288" s="130">
        <f>(AR285+AR280)*'Low LF - portfolio costs'!AR35+AR287</f>
        <v>252.27451336065667</v>
      </c>
      <c r="AS288" s="130">
        <f>(AS285+AS280)*'Low LF - portfolio costs'!AS35+AS287</f>
        <v>257.14151737698154</v>
      </c>
      <c r="AT288" s="130">
        <f>(AT285+AT280)*'Low LF - portfolio costs'!AT35+AT287</f>
        <v>262.70245469344945</v>
      </c>
      <c r="AU288" s="130">
        <f>(AU285+AU280)*'Low LF - portfolio costs'!AU35+AU287</f>
        <v>268.26273566318116</v>
      </c>
      <c r="AV288" s="130">
        <f>(AV285+AV280)*'Low LF - portfolio costs'!AV35+AV287</f>
        <v>273.82380263569831</v>
      </c>
      <c r="AW288" s="130">
        <f>(AW285+AW280)*'Low LF - portfolio costs'!AW35+AW287</f>
        <v>279.28551637307612</v>
      </c>
      <c r="AX288" s="130">
        <f>(AX285+AX280)*'Low LF - portfolio costs'!AX35+AX287</f>
        <v>284.69214972965187</v>
      </c>
      <c r="AY288" s="130">
        <f>(AY285+AY280)*'Low LF - portfolio costs'!AY35+AY287</f>
        <v>290.04504614144878</v>
      </c>
      <c r="AZ288" s="130">
        <f>(AZ285+AZ280)*'Low LF - portfolio costs'!AZ35+AZ287</f>
        <v>295.7320896920524</v>
      </c>
      <c r="BA288" s="130">
        <f>(BA285+BA280)*'Low LF - portfolio costs'!BA35+BA287</f>
        <v>301.64673148589338</v>
      </c>
      <c r="BB288" s="130">
        <f>(BB285+BB280)*'Low LF - portfolio costs'!BB35+BB287</f>
        <v>307.67966611561133</v>
      </c>
      <c r="BC288" s="130">
        <f>(BC285+BC280)*'Low LF - portfolio costs'!BC35+BC287</f>
        <v>311.9352990646608</v>
      </c>
      <c r="BD288" s="130">
        <f>(BD285+BD280)*'Low LF - portfolio costs'!BD35+BD287</f>
        <v>316.0697446321193</v>
      </c>
      <c r="BE288" s="130">
        <f>(BE285+BE280)*'Low LF - portfolio costs'!BE35+BE287</f>
        <v>320.15894007776569</v>
      </c>
      <c r="BF288" s="130">
        <f>(BF285+BF280)*'Low LF - portfolio costs'!BF35+BF287</f>
        <v>326.56211887932096</v>
      </c>
      <c r="BG288" s="130">
        <f>(BG285+BG280)*'Low LF - portfolio costs'!BG35+BG287</f>
        <v>333.09336125690743</v>
      </c>
      <c r="BH288" s="130">
        <f>(BH285+BH280)*'Low LF - portfolio costs'!BH35+BH287</f>
        <v>339.75522848204548</v>
      </c>
      <c r="BI288" s="130">
        <f>(BI285+BI280)*'Low LF - portfolio costs'!BI35+BI287</f>
        <v>346.55033305168649</v>
      </c>
      <c r="BJ288" s="130">
        <f>(BJ285+BJ280)*'Low LF - portfolio costs'!BJ35+BJ287</f>
        <v>353.48133971272023</v>
      </c>
      <c r="BK288" s="130">
        <f>(BK285+BK280)*'Low LF - portfolio costs'!BK35+BK287</f>
        <v>360.55096650697465</v>
      </c>
      <c r="BL288" s="130">
        <f>(BL285+BL280)*'Low LF - portfolio costs'!BL35+BL287</f>
        <v>367.76198583711408</v>
      </c>
      <c r="BM288" s="130">
        <f>(BM285+BM280)*'Low LF - portfolio costs'!BM35+BM287</f>
        <v>375.11722555385637</v>
      </c>
      <c r="BN288" s="130">
        <f>(BN285+BN280)*'Low LF - portfolio costs'!BN35+BN287</f>
        <v>382.61957006493361</v>
      </c>
      <c r="BO288" s="130">
        <f>(BO285+BO280)*'Low LF - portfolio costs'!BO35+BO287</f>
        <v>390.2719614662322</v>
      </c>
      <c r="BP288" s="130">
        <f>(BP285+BP280)*'Low LF - portfolio costs'!BP35+BP287</f>
        <v>398.07740069555683</v>
      </c>
      <c r="BQ288" s="130">
        <f>(BQ285+BQ280)*'Low LF - portfolio costs'!BQ35+BQ287</f>
        <v>406.03894870946795</v>
      </c>
      <c r="BR288" s="130">
        <f>(BR285+BR280)*'Low LF - portfolio costs'!BR35+BR287</f>
        <v>414.15972768365725</v>
      </c>
      <c r="BS288" s="130">
        <f>(BS285+BS280)*'Low LF - portfolio costs'!BS35+BS287</f>
        <v>422.44292223733038</v>
      </c>
      <c r="BT288" s="130">
        <f>(BT285+BT280)*'Low LF - portfolio costs'!BT35+BT287</f>
        <v>430.89178068207701</v>
      </c>
      <c r="BU288" s="130">
        <f>(BU285+BU280)*'Low LF - portfolio costs'!BU35+BU287</f>
        <v>439.50961629571862</v>
      </c>
      <c r="BV288" s="130">
        <f>(BV285+BV280)*'Low LF - portfolio costs'!BV35+BV287</f>
        <v>448.29980862163296</v>
      </c>
      <c r="BW288" s="130">
        <f>(BW285+BW280)*'Low LF - portfolio costs'!BW35+BW287</f>
        <v>457.26580479406562</v>
      </c>
      <c r="BX288" s="130">
        <f>(BX285+BX280)*'Low LF - portfolio costs'!BX35+BX287</f>
        <v>466.41112088994703</v>
      </c>
      <c r="BY288" s="130">
        <f>(BY285+BY280)*'Low LF - portfolio costs'!BY35+BY287</f>
        <v>475.73934330774603</v>
      </c>
      <c r="BZ288" s="130">
        <f>(BZ285+BZ280)*'Low LF - portfolio costs'!BZ35+BZ287</f>
        <v>485.25413017390088</v>
      </c>
      <c r="CA288" s="130">
        <f>(CA285+CA280)*'Low LF - portfolio costs'!CA35+CA287</f>
        <v>494.95921277737881</v>
      </c>
      <c r="CB288" s="130">
        <f>(CB285+CB280)*'Low LF - portfolio costs'!CB35+CB287</f>
        <v>504.85839703292652</v>
      </c>
      <c r="CC288" s="130">
        <f>(CC285+CC280)*'Low LF - portfolio costs'!CC35+CC287</f>
        <v>514.95556497358496</v>
      </c>
      <c r="CD288" s="130">
        <f>(CD285+CD280)*'Low LF - portfolio costs'!CD35+CD287</f>
        <v>525.2546762730567</v>
      </c>
      <c r="CE288" s="130">
        <f>(CE285+CE280)*'Low LF - portfolio costs'!CE35+CE287</f>
        <v>535.75976979851771</v>
      </c>
      <c r="CF288" s="130">
        <f>(CF285+CF280)*'Low LF - portfolio costs'!CF35+CF287</f>
        <v>546.47496519448816</v>
      </c>
      <c r="CG288" s="130">
        <f>(CG285+CG280)*'Low LF - portfolio costs'!CG35+CG287</f>
        <v>557.40446449837782</v>
      </c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</row>
    <row r="290" spans="1:115" s="125" customFormat="1" ht="15">
      <c r="A290" s="137" t="s">
        <v>338</v>
      </c>
      <c r="J290" s="127"/>
      <c r="K290" s="142">
        <f t="shared" ref="K290:AP290" si="674">K298</f>
        <v>130</v>
      </c>
      <c r="L290" s="142">
        <f t="shared" si="674"/>
        <v>128</v>
      </c>
      <c r="M290" s="142">
        <f t="shared" si="674"/>
        <v>126</v>
      </c>
      <c r="N290" s="142">
        <f t="shared" si="674"/>
        <v>123</v>
      </c>
      <c r="O290" s="142">
        <f t="shared" si="674"/>
        <v>121</v>
      </c>
      <c r="P290" s="142">
        <f t="shared" si="674"/>
        <v>119</v>
      </c>
      <c r="Q290" s="142">
        <f t="shared" si="674"/>
        <v>117</v>
      </c>
      <c r="R290" s="142">
        <f t="shared" si="674"/>
        <v>115</v>
      </c>
      <c r="S290" s="142">
        <f t="shared" si="674"/>
        <v>113</v>
      </c>
      <c r="T290" s="142">
        <f t="shared" si="674"/>
        <v>110</v>
      </c>
      <c r="U290" s="142">
        <f t="shared" si="674"/>
        <v>108</v>
      </c>
      <c r="V290" s="142">
        <f t="shared" si="674"/>
        <v>106</v>
      </c>
      <c r="W290" s="142">
        <f t="shared" si="674"/>
        <v>104</v>
      </c>
      <c r="X290" s="142">
        <f t="shared" si="674"/>
        <v>102</v>
      </c>
      <c r="Y290" s="142">
        <f t="shared" si="674"/>
        <v>99</v>
      </c>
      <c r="Z290" s="142">
        <f t="shared" si="674"/>
        <v>97</v>
      </c>
      <c r="AA290" s="142">
        <f t="shared" si="674"/>
        <v>95</v>
      </c>
      <c r="AB290" s="142">
        <f t="shared" si="674"/>
        <v>93</v>
      </c>
      <c r="AC290" s="142">
        <f t="shared" si="674"/>
        <v>91</v>
      </c>
      <c r="AD290" s="142">
        <f t="shared" si="674"/>
        <v>88</v>
      </c>
      <c r="AE290" s="142">
        <f t="shared" si="674"/>
        <v>86</v>
      </c>
      <c r="AF290" s="142">
        <f t="shared" si="674"/>
        <v>84</v>
      </c>
      <c r="AG290" s="142">
        <f t="shared" si="674"/>
        <v>82</v>
      </c>
      <c r="AH290" s="142">
        <f t="shared" si="674"/>
        <v>80</v>
      </c>
      <c r="AI290" s="142">
        <f t="shared" si="674"/>
        <v>77</v>
      </c>
      <c r="AJ290" s="142">
        <f t="shared" si="674"/>
        <v>75</v>
      </c>
      <c r="AK290" s="142">
        <f t="shared" si="674"/>
        <v>73</v>
      </c>
      <c r="AL290" s="142">
        <f t="shared" si="674"/>
        <v>71</v>
      </c>
      <c r="AM290" s="142">
        <f t="shared" si="674"/>
        <v>69</v>
      </c>
      <c r="AN290" s="142">
        <f t="shared" si="674"/>
        <v>66</v>
      </c>
      <c r="AO290" s="142">
        <f t="shared" si="674"/>
        <v>6</v>
      </c>
      <c r="AP290" s="142">
        <f t="shared" si="674"/>
        <v>0</v>
      </c>
      <c r="AQ290" s="142">
        <f t="shared" ref="AQ290:BV290" si="675">AQ298</f>
        <v>0</v>
      </c>
      <c r="AR290" s="142">
        <f t="shared" si="675"/>
        <v>0</v>
      </c>
      <c r="AS290" s="142">
        <f t="shared" si="675"/>
        <v>0</v>
      </c>
      <c r="AT290" s="142">
        <f t="shared" si="675"/>
        <v>0</v>
      </c>
      <c r="AU290" s="142">
        <f t="shared" si="675"/>
        <v>0</v>
      </c>
      <c r="AV290" s="142">
        <f t="shared" si="675"/>
        <v>0</v>
      </c>
      <c r="AW290" s="142">
        <f t="shared" si="675"/>
        <v>0</v>
      </c>
      <c r="AX290" s="142">
        <f t="shared" si="675"/>
        <v>0</v>
      </c>
      <c r="AY290" s="142">
        <f t="shared" si="675"/>
        <v>0</v>
      </c>
      <c r="AZ290" s="142">
        <f t="shared" si="675"/>
        <v>0</v>
      </c>
      <c r="BA290" s="142">
        <f t="shared" si="675"/>
        <v>0</v>
      </c>
      <c r="BB290" s="142">
        <f t="shared" si="675"/>
        <v>0</v>
      </c>
      <c r="BC290" s="142">
        <f t="shared" si="675"/>
        <v>0</v>
      </c>
      <c r="BD290" s="142">
        <f t="shared" si="675"/>
        <v>0</v>
      </c>
      <c r="BE290" s="142">
        <f t="shared" si="675"/>
        <v>0</v>
      </c>
      <c r="BF290" s="142">
        <f t="shared" si="675"/>
        <v>0</v>
      </c>
      <c r="BG290" s="142">
        <f t="shared" si="675"/>
        <v>0</v>
      </c>
      <c r="BH290" s="142">
        <f t="shared" si="675"/>
        <v>0</v>
      </c>
      <c r="BI290" s="142">
        <f t="shared" si="675"/>
        <v>0</v>
      </c>
      <c r="BJ290" s="142">
        <f t="shared" si="675"/>
        <v>0</v>
      </c>
      <c r="BK290" s="142">
        <f t="shared" si="675"/>
        <v>0</v>
      </c>
      <c r="BL290" s="142">
        <f t="shared" si="675"/>
        <v>0</v>
      </c>
      <c r="BM290" s="142">
        <f t="shared" si="675"/>
        <v>0</v>
      </c>
      <c r="BN290" s="142">
        <f t="shared" si="675"/>
        <v>0</v>
      </c>
      <c r="BO290" s="142">
        <f t="shared" si="675"/>
        <v>0</v>
      </c>
      <c r="BP290" s="142">
        <f t="shared" si="675"/>
        <v>0</v>
      </c>
      <c r="BQ290" s="142">
        <f t="shared" si="675"/>
        <v>0</v>
      </c>
      <c r="BR290" s="142">
        <f t="shared" si="675"/>
        <v>0</v>
      </c>
      <c r="BS290" s="142">
        <f t="shared" si="675"/>
        <v>0</v>
      </c>
      <c r="BT290" s="142">
        <f t="shared" si="675"/>
        <v>0</v>
      </c>
      <c r="BU290" s="142">
        <f t="shared" si="675"/>
        <v>0</v>
      </c>
      <c r="BV290" s="142">
        <f t="shared" si="675"/>
        <v>0</v>
      </c>
      <c r="BW290" s="142">
        <f t="shared" ref="BW290:CG290" si="676">BW298</f>
        <v>0</v>
      </c>
      <c r="BX290" s="142">
        <f t="shared" si="676"/>
        <v>0</v>
      </c>
      <c r="BY290" s="142">
        <f t="shared" si="676"/>
        <v>0</v>
      </c>
      <c r="BZ290" s="142">
        <f t="shared" si="676"/>
        <v>0</v>
      </c>
      <c r="CA290" s="142">
        <f t="shared" si="676"/>
        <v>0</v>
      </c>
      <c r="CB290" s="142">
        <f t="shared" si="676"/>
        <v>0</v>
      </c>
      <c r="CC290" s="142">
        <f t="shared" si="676"/>
        <v>0</v>
      </c>
      <c r="CD290" s="142">
        <f t="shared" si="676"/>
        <v>0</v>
      </c>
      <c r="CE290" s="142">
        <f t="shared" si="676"/>
        <v>0</v>
      </c>
      <c r="CF290" s="142">
        <f t="shared" si="676"/>
        <v>0</v>
      </c>
      <c r="CG290" s="142">
        <f t="shared" si="676"/>
        <v>0</v>
      </c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</row>
    <row r="291" spans="1:115" s="125" customFormat="1" ht="15">
      <c r="A291" s="49" t="s">
        <v>381</v>
      </c>
      <c r="J291" s="188">
        <f>'Low LF - portfolio costs'!J24*'Low LF - NPV DSM'!J22</f>
        <v>-3.5993553836579992</v>
      </c>
      <c r="K291" s="188">
        <f>'Low LF - portfolio costs'!K24*'Low LF - NPV DSM'!K22</f>
        <v>-7.4918183263559994</v>
      </c>
      <c r="L291" s="188">
        <f>'Low LF - portfolio costs'!L24*'Low LF - NPV DSM'!L22</f>
        <v>-13.333899590992569</v>
      </c>
      <c r="M291" s="188">
        <f>'Low LF - portfolio costs'!M24*'Low LF - NPV DSM'!M22</f>
        <v>-23.684983674284069</v>
      </c>
      <c r="N291" s="188">
        <f>'Low LF - portfolio costs'!N24*'Low LF - NPV DSM'!N22</f>
        <v>-35.660108455806231</v>
      </c>
      <c r="O291" s="188">
        <f>'Low LF - portfolio costs'!O24*'Low LF - NPV DSM'!O22</f>
        <v>-47.384481822385347</v>
      </c>
      <c r="P291" s="188">
        <f>'Low LF - portfolio costs'!P24*'Low LF - NPV DSM'!P22</f>
        <v>-60.164707918404297</v>
      </c>
      <c r="Q291" s="188">
        <f>'Low LF - portfolio costs'!Q24*'Low LF - NPV DSM'!Q22</f>
        <v>-74.656330650280964</v>
      </c>
      <c r="R291" s="188">
        <f>'Low LF - portfolio costs'!R24*'Low LF - NPV DSM'!R22</f>
        <v>-87.016921694378524</v>
      </c>
      <c r="S291" s="188">
        <f>'Low LF - portfolio costs'!S24*'Low LF - NPV DSM'!S22</f>
        <v>-94.850139231520998</v>
      </c>
      <c r="T291" s="188">
        <f>'Low LF - portfolio costs'!T24*'Low LF - NPV DSM'!T22</f>
        <v>-104.64470974133347</v>
      </c>
      <c r="U291" s="188">
        <f>'Low LF - portfolio costs'!U24*'Low LF - NPV DSM'!U22</f>
        <v>-115.17310384139832</v>
      </c>
      <c r="V291" s="188">
        <f>'Low LF - portfolio costs'!V24*'Low LF - NPV DSM'!V22</f>
        <v>-126.22778909269671</v>
      </c>
      <c r="W291" s="188">
        <f>'Low LF - portfolio costs'!W24*'Low LF - NPV DSM'!W22</f>
        <v>-139.58126145464033</v>
      </c>
      <c r="X291" s="188">
        <f>'Low LF - portfolio costs'!X24*'Low LF - NPV DSM'!X22</f>
        <v>-151.2503842885275</v>
      </c>
      <c r="Y291" s="188">
        <f>'Low LF - portfolio costs'!Y24*'Low LF - NPV DSM'!Y22</f>
        <v>-165.46318067576087</v>
      </c>
      <c r="Z291" s="188">
        <f>'Low LF - portfolio costs'!Z24*'Low LF - NPV DSM'!Z22</f>
        <v>-157.80044911767996</v>
      </c>
      <c r="AA291" s="188">
        <f>'Low LF - portfolio costs'!AA24*'Low LF - NPV DSM'!AA22</f>
        <v>-109.19632203447082</v>
      </c>
      <c r="AB291" s="188">
        <f>'Low LF - portfolio costs'!AB24*'Low LF - NPV DSM'!AB22</f>
        <v>-73.099639084933955</v>
      </c>
      <c r="AC291" s="188">
        <f>'Low LF - portfolio costs'!AC24*'Low LF - NPV DSM'!AC22</f>
        <v>-24.098353689749231</v>
      </c>
      <c r="AD291" s="188">
        <f>'Low LF - portfolio costs'!AD24*'Low LF - NPV DSM'!AD22</f>
        <v>-11.504784541710691</v>
      </c>
      <c r="AE291" s="188">
        <f>'Low LF - portfolio costs'!AE24*'Low LF - NPV DSM'!AE22</f>
        <v>-0.98878894184274357</v>
      </c>
      <c r="AF291" s="188">
        <f>'Low LF - portfolio costs'!AF24*'Low LF - NPV DSM'!AF22</f>
        <v>-9.2954621629041618</v>
      </c>
      <c r="AG291" s="188"/>
      <c r="AH291" s="188"/>
      <c r="AI291" s="188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  <c r="BV291" s="126"/>
      <c r="BW291" s="126"/>
      <c r="BX291" s="126"/>
      <c r="BY291" s="126"/>
      <c r="BZ291" s="126"/>
      <c r="CA291" s="126"/>
      <c r="CB291" s="126"/>
      <c r="CC291" s="126"/>
      <c r="CD291" s="126"/>
      <c r="CE291" s="126"/>
      <c r="CF291" s="126"/>
      <c r="CG291" s="126"/>
      <c r="CH291" s="126"/>
      <c r="CI291" s="126"/>
      <c r="CJ291" s="126"/>
      <c r="CK291" s="126"/>
      <c r="CL291" s="126"/>
      <c r="CM291" s="126"/>
      <c r="CN291" s="126"/>
      <c r="CO291" s="126"/>
      <c r="CP291" s="126"/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6"/>
      <c r="DF291" s="126"/>
      <c r="DG291" s="126"/>
      <c r="DH291" s="126"/>
      <c r="DI291" s="126"/>
      <c r="DJ291" s="126"/>
      <c r="DK291" s="126"/>
    </row>
    <row r="292" spans="1:115">
      <c r="A292" s="83"/>
    </row>
    <row r="293" spans="1:115" ht="15">
      <c r="A293" s="9" t="s">
        <v>383</v>
      </c>
      <c r="D293" s="100"/>
      <c r="E293" s="100"/>
      <c r="F293" s="100"/>
      <c r="G293" s="100"/>
      <c r="H293" s="100"/>
      <c r="I293" s="100"/>
      <c r="J293" s="100">
        <f>'Low LF - portfolio'!E23</f>
        <v>152.07</v>
      </c>
      <c r="K293" s="100">
        <f>'Low LF - portfolio'!F23</f>
        <v>288.60000000000002</v>
      </c>
      <c r="L293" s="100">
        <f>'Low LF - portfolio'!G23</f>
        <v>470.64000000000004</v>
      </c>
      <c r="M293" s="100">
        <f>'Low LF - portfolio'!H23</f>
        <v>793.65000000000009</v>
      </c>
      <c r="N293" s="100">
        <f>'Low LF - portfolio'!I23</f>
        <v>1135.5300000000002</v>
      </c>
      <c r="O293" s="100">
        <f>'Low LF - portfolio'!J23</f>
        <v>1435.23</v>
      </c>
      <c r="P293" s="100">
        <f>'Low LF - portfolio'!K23</f>
        <v>1734.93</v>
      </c>
      <c r="Q293" s="100">
        <f>'Low LF - portfolio'!L23</f>
        <v>2051.2800000000002</v>
      </c>
      <c r="R293" s="100">
        <f>'Low LF - portfolio'!M23</f>
        <v>2279.94</v>
      </c>
      <c r="S293" s="100">
        <f>'Low LF - portfolio'!N23</f>
        <v>2436.4500000000003</v>
      </c>
      <c r="T293" s="100">
        <f>'Low LF - portfolio'!O23</f>
        <v>2565.21</v>
      </c>
      <c r="U293" s="100">
        <f>'Low LF - portfolio'!P23</f>
        <v>2696.19</v>
      </c>
      <c r="V293" s="100">
        <f>'Low LF - portfolio'!Q23</f>
        <v>2823.84</v>
      </c>
      <c r="W293" s="100">
        <f>'Low LF - portfolio'!R23</f>
        <v>2985.9</v>
      </c>
      <c r="X293" s="100">
        <f>'Low LF - portfolio'!S23</f>
        <v>3095.7900000000004</v>
      </c>
      <c r="Y293" s="100">
        <f>'Low LF - portfolio'!T23</f>
        <v>3242.3100000000004</v>
      </c>
      <c r="Z293" s="100">
        <f>'Low LF - portfolio'!U23</f>
        <v>3258.9600000000005</v>
      </c>
      <c r="AA293" s="100">
        <f>'Low LF - portfolio'!V23</f>
        <v>3505.38</v>
      </c>
      <c r="AB293" s="100">
        <f>'Low LF - portfolio'!W23</f>
        <v>3601.9500000000003</v>
      </c>
      <c r="AC293" s="100">
        <f>'Low LF - portfolio'!X23</f>
        <v>3539.7900000000004</v>
      </c>
      <c r="AD293" s="100">
        <f>'Low LF - portfolio'!Y23</f>
        <v>4123.7300000000005</v>
      </c>
      <c r="AE293" s="100">
        <f>'Low LF - portfolio'!Z23</f>
        <v>4756.08</v>
      </c>
      <c r="AF293" s="100">
        <f>'Low LF - portfolio'!AA23</f>
        <v>5392.26</v>
      </c>
      <c r="AG293" s="100">
        <f>'Low LF - portfolio'!AB23</f>
        <v>5384.49</v>
      </c>
      <c r="AH293" s="100">
        <f>'Low LF - portfolio'!AC23</f>
        <v>5356.74</v>
      </c>
      <c r="AI293" s="100">
        <f>'Low LF - portfolio'!AD23</f>
        <v>5394.4800000000005</v>
      </c>
      <c r="AJ293" s="100">
        <f>'Low LF - portfolio'!AE23</f>
        <v>5481.0599999999995</v>
      </c>
      <c r="AK293" s="100">
        <f>'Low LF - portfolio'!AF23</f>
        <v>5481.0599999999995</v>
      </c>
      <c r="AL293" s="100">
        <f>'Low LF - portfolio'!AG23</f>
        <v>5481.0599999999995</v>
      </c>
      <c r="AM293" s="100">
        <f>'Low LF - portfolio'!AH23</f>
        <v>5481.0599999999995</v>
      </c>
      <c r="AN293" s="100">
        <f>'Low LF - portfolio'!AI23</f>
        <v>5481.0599999999995</v>
      </c>
      <c r="AO293" s="100">
        <f>'Low LF - portfolio'!AJ23</f>
        <v>5481.0599999999995</v>
      </c>
      <c r="AP293" s="100">
        <f>'Low LF - portfolio'!AK23</f>
        <v>5481.0599999999995</v>
      </c>
      <c r="AQ293" s="100">
        <f>'Low LF - portfolio'!AL23</f>
        <v>5481.0599999999995</v>
      </c>
      <c r="AR293" s="100">
        <f>'Low LF - portfolio'!AM23</f>
        <v>5481.0599999999995</v>
      </c>
      <c r="AS293" s="100">
        <f>'Low LF - portfolio'!AN23</f>
        <v>5481.0599999999995</v>
      </c>
      <c r="AT293" s="100">
        <f>'Low LF - portfolio'!AO23</f>
        <v>5481.0599999999995</v>
      </c>
      <c r="AU293" s="100">
        <f>'Low LF - portfolio'!AP23</f>
        <v>5481.0599999999995</v>
      </c>
      <c r="AV293" s="100">
        <f>'Low LF - portfolio'!AQ23</f>
        <v>5481.0599999999995</v>
      </c>
      <c r="AW293" s="100">
        <f>'Low LF - portfolio'!AR23</f>
        <v>5481.0599999999995</v>
      </c>
      <c r="AX293" s="100">
        <f>'Low LF - portfolio'!AS23</f>
        <v>5481.0599999999995</v>
      </c>
      <c r="AY293" s="100">
        <f>'Low LF - portfolio'!AT23</f>
        <v>5481.0599999999995</v>
      </c>
      <c r="AZ293" s="100">
        <f>'Low LF - portfolio'!AU23</f>
        <v>5481.0599999999995</v>
      </c>
      <c r="BA293" s="100">
        <f>'Low LF - portfolio'!AV23</f>
        <v>5481.0599999999995</v>
      </c>
      <c r="BB293" s="100">
        <f>'Low LF - portfolio'!AW23</f>
        <v>5481.0599999999995</v>
      </c>
      <c r="BC293" s="100">
        <f>'Low LF - portfolio'!AX23</f>
        <v>5481.0599999999995</v>
      </c>
      <c r="BD293" s="100">
        <f>'Low LF - portfolio'!AY23</f>
        <v>5481.0599999999995</v>
      </c>
      <c r="BE293" s="100">
        <f>BD293</f>
        <v>5481.0599999999995</v>
      </c>
      <c r="BF293" s="100">
        <f t="shared" ref="BF293:CG293" si="677">BE293</f>
        <v>5481.0599999999995</v>
      </c>
      <c r="BG293" s="100">
        <f t="shared" si="677"/>
        <v>5481.0599999999995</v>
      </c>
      <c r="BH293" s="100">
        <f t="shared" si="677"/>
        <v>5481.0599999999995</v>
      </c>
      <c r="BI293" s="100">
        <f t="shared" si="677"/>
        <v>5481.0599999999995</v>
      </c>
      <c r="BJ293" s="100">
        <f t="shared" si="677"/>
        <v>5481.0599999999995</v>
      </c>
      <c r="BK293" s="100">
        <f t="shared" si="677"/>
        <v>5481.0599999999995</v>
      </c>
      <c r="BL293" s="100">
        <f t="shared" si="677"/>
        <v>5481.0599999999995</v>
      </c>
      <c r="BM293" s="100">
        <f t="shared" si="677"/>
        <v>5481.0599999999995</v>
      </c>
      <c r="BN293" s="100">
        <f t="shared" si="677"/>
        <v>5481.0599999999995</v>
      </c>
      <c r="BO293" s="100">
        <f t="shared" si="677"/>
        <v>5481.0599999999995</v>
      </c>
      <c r="BP293" s="100">
        <f t="shared" si="677"/>
        <v>5481.0599999999995</v>
      </c>
      <c r="BQ293" s="100">
        <f t="shared" si="677"/>
        <v>5481.0599999999995</v>
      </c>
      <c r="BR293" s="100">
        <f t="shared" si="677"/>
        <v>5481.0599999999995</v>
      </c>
      <c r="BS293" s="100">
        <f t="shared" si="677"/>
        <v>5481.0599999999995</v>
      </c>
      <c r="BT293" s="100">
        <f t="shared" si="677"/>
        <v>5481.0599999999995</v>
      </c>
      <c r="BU293" s="100">
        <f t="shared" si="677"/>
        <v>5481.0599999999995</v>
      </c>
      <c r="BV293" s="100">
        <f t="shared" si="677"/>
        <v>5481.0599999999995</v>
      </c>
      <c r="BW293" s="100">
        <f t="shared" si="677"/>
        <v>5481.0599999999995</v>
      </c>
      <c r="BX293" s="100">
        <f t="shared" si="677"/>
        <v>5481.0599999999995</v>
      </c>
      <c r="BY293" s="100">
        <f t="shared" si="677"/>
        <v>5481.0599999999995</v>
      </c>
      <c r="BZ293" s="100">
        <f t="shared" si="677"/>
        <v>5481.0599999999995</v>
      </c>
      <c r="CA293" s="100">
        <f t="shared" si="677"/>
        <v>5481.0599999999995</v>
      </c>
      <c r="CB293" s="100">
        <f t="shared" si="677"/>
        <v>5481.0599999999995</v>
      </c>
      <c r="CC293" s="100">
        <f t="shared" si="677"/>
        <v>5481.0599999999995</v>
      </c>
      <c r="CD293" s="100">
        <f t="shared" si="677"/>
        <v>5481.0599999999995</v>
      </c>
      <c r="CE293" s="100">
        <f t="shared" si="677"/>
        <v>5481.0599999999995</v>
      </c>
      <c r="CF293" s="100">
        <f t="shared" si="677"/>
        <v>5481.0599999999995</v>
      </c>
      <c r="CG293" s="100">
        <f t="shared" si="677"/>
        <v>5481.0599999999995</v>
      </c>
    </row>
    <row r="294" spans="1:115" ht="15">
      <c r="A294" s="9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</row>
    <row r="295" spans="1:115" ht="15">
      <c r="D295" s="100"/>
      <c r="E295" s="100"/>
      <c r="F295" s="100"/>
      <c r="G295" s="100"/>
      <c r="H295" s="100"/>
      <c r="I295" s="139" t="s">
        <v>339</v>
      </c>
      <c r="J295" s="139"/>
      <c r="K295" s="140">
        <f>IF(B14*(1+$B$11)^2&gt;0,B14*(1+$B$11)^2,0)</f>
        <v>1925.5976819999998</v>
      </c>
      <c r="L295" s="140">
        <f>ROUND(IF(K295-K296&gt;0,K295-K296,0),0)</f>
        <v>1862</v>
      </c>
      <c r="M295" s="140">
        <f t="shared" ref="M295:BX295" si="678">ROUND(IF(L295-L296&gt;0,L295-L296,0),0)</f>
        <v>1798</v>
      </c>
      <c r="N295" s="140">
        <f t="shared" si="678"/>
        <v>1734</v>
      </c>
      <c r="O295" s="140">
        <f t="shared" si="678"/>
        <v>1670</v>
      </c>
      <c r="P295" s="140">
        <f t="shared" si="678"/>
        <v>1606</v>
      </c>
      <c r="Q295" s="140">
        <f t="shared" si="678"/>
        <v>1542</v>
      </c>
      <c r="R295" s="140">
        <f t="shared" si="678"/>
        <v>1478</v>
      </c>
      <c r="S295" s="140">
        <f t="shared" si="678"/>
        <v>1414</v>
      </c>
      <c r="T295" s="140">
        <f t="shared" si="678"/>
        <v>1350</v>
      </c>
      <c r="U295" s="140">
        <f t="shared" si="678"/>
        <v>1286</v>
      </c>
      <c r="V295" s="140">
        <f t="shared" si="678"/>
        <v>1222</v>
      </c>
      <c r="W295" s="140">
        <f t="shared" si="678"/>
        <v>1158</v>
      </c>
      <c r="X295" s="140">
        <f t="shared" si="678"/>
        <v>1094</v>
      </c>
      <c r="Y295" s="140">
        <f t="shared" si="678"/>
        <v>1030</v>
      </c>
      <c r="Z295" s="140">
        <f t="shared" si="678"/>
        <v>966</v>
      </c>
      <c r="AA295" s="140">
        <f t="shared" si="678"/>
        <v>902</v>
      </c>
      <c r="AB295" s="140">
        <f t="shared" si="678"/>
        <v>838</v>
      </c>
      <c r="AC295" s="140">
        <f t="shared" si="678"/>
        <v>774</v>
      </c>
      <c r="AD295" s="140">
        <f t="shared" si="678"/>
        <v>710</v>
      </c>
      <c r="AE295" s="140">
        <f t="shared" si="678"/>
        <v>646</v>
      </c>
      <c r="AF295" s="140">
        <f t="shared" si="678"/>
        <v>582</v>
      </c>
      <c r="AG295" s="140">
        <f t="shared" si="678"/>
        <v>518</v>
      </c>
      <c r="AH295" s="140">
        <f t="shared" si="678"/>
        <v>454</v>
      </c>
      <c r="AI295" s="140">
        <f t="shared" si="678"/>
        <v>390</v>
      </c>
      <c r="AJ295" s="140">
        <f t="shared" si="678"/>
        <v>326</v>
      </c>
      <c r="AK295" s="140">
        <f t="shared" si="678"/>
        <v>262</v>
      </c>
      <c r="AL295" s="140">
        <f t="shared" si="678"/>
        <v>198</v>
      </c>
      <c r="AM295" s="140">
        <f t="shared" si="678"/>
        <v>134</v>
      </c>
      <c r="AN295" s="140">
        <f t="shared" si="678"/>
        <v>70</v>
      </c>
      <c r="AO295" s="140">
        <f t="shared" si="678"/>
        <v>6</v>
      </c>
      <c r="AP295" s="140">
        <f t="shared" si="678"/>
        <v>0</v>
      </c>
      <c r="AQ295" s="140">
        <f t="shared" si="678"/>
        <v>0</v>
      </c>
      <c r="AR295" s="140">
        <f t="shared" si="678"/>
        <v>0</v>
      </c>
      <c r="AS295" s="140">
        <f t="shared" si="678"/>
        <v>0</v>
      </c>
      <c r="AT295" s="140">
        <f t="shared" si="678"/>
        <v>0</v>
      </c>
      <c r="AU295" s="140">
        <f t="shared" si="678"/>
        <v>0</v>
      </c>
      <c r="AV295" s="140">
        <f t="shared" si="678"/>
        <v>0</v>
      </c>
      <c r="AW295" s="140">
        <f t="shared" si="678"/>
        <v>0</v>
      </c>
      <c r="AX295" s="140">
        <f t="shared" si="678"/>
        <v>0</v>
      </c>
      <c r="AY295" s="140">
        <f t="shared" si="678"/>
        <v>0</v>
      </c>
      <c r="AZ295" s="140">
        <f t="shared" si="678"/>
        <v>0</v>
      </c>
      <c r="BA295" s="140">
        <f t="shared" si="678"/>
        <v>0</v>
      </c>
      <c r="BB295" s="140">
        <f t="shared" si="678"/>
        <v>0</v>
      </c>
      <c r="BC295" s="140">
        <f t="shared" si="678"/>
        <v>0</v>
      </c>
      <c r="BD295" s="140">
        <f t="shared" si="678"/>
        <v>0</v>
      </c>
      <c r="BE295" s="140">
        <f t="shared" si="678"/>
        <v>0</v>
      </c>
      <c r="BF295" s="140">
        <f t="shared" si="678"/>
        <v>0</v>
      </c>
      <c r="BG295" s="140">
        <f t="shared" si="678"/>
        <v>0</v>
      </c>
      <c r="BH295" s="140">
        <f t="shared" si="678"/>
        <v>0</v>
      </c>
      <c r="BI295" s="140">
        <f t="shared" si="678"/>
        <v>0</v>
      </c>
      <c r="BJ295" s="140">
        <f t="shared" si="678"/>
        <v>0</v>
      </c>
      <c r="BK295" s="140">
        <f t="shared" si="678"/>
        <v>0</v>
      </c>
      <c r="BL295" s="140">
        <f t="shared" si="678"/>
        <v>0</v>
      </c>
      <c r="BM295" s="140">
        <f t="shared" si="678"/>
        <v>0</v>
      </c>
      <c r="BN295" s="140">
        <f t="shared" si="678"/>
        <v>0</v>
      </c>
      <c r="BO295" s="140">
        <f t="shared" si="678"/>
        <v>0</v>
      </c>
      <c r="BP295" s="140">
        <f t="shared" si="678"/>
        <v>0</v>
      </c>
      <c r="BQ295" s="140">
        <f t="shared" si="678"/>
        <v>0</v>
      </c>
      <c r="BR295" s="140">
        <f t="shared" si="678"/>
        <v>0</v>
      </c>
      <c r="BS295" s="140">
        <f t="shared" si="678"/>
        <v>0</v>
      </c>
      <c r="BT295" s="140">
        <f t="shared" si="678"/>
        <v>0</v>
      </c>
      <c r="BU295" s="140">
        <f t="shared" si="678"/>
        <v>0</v>
      </c>
      <c r="BV295" s="140">
        <f t="shared" si="678"/>
        <v>0</v>
      </c>
      <c r="BW295" s="140">
        <f t="shared" si="678"/>
        <v>0</v>
      </c>
      <c r="BX295" s="140">
        <f t="shared" si="678"/>
        <v>0</v>
      </c>
      <c r="BY295" s="140">
        <f t="shared" ref="BY295:CG295" si="679">ROUND(IF(BX295-BX296&gt;0,BX295-BX296,0),0)</f>
        <v>0</v>
      </c>
      <c r="BZ295" s="140">
        <f t="shared" si="679"/>
        <v>0</v>
      </c>
      <c r="CA295" s="140">
        <f t="shared" si="679"/>
        <v>0</v>
      </c>
      <c r="CB295" s="140">
        <f t="shared" si="679"/>
        <v>0</v>
      </c>
      <c r="CC295" s="140">
        <f t="shared" si="679"/>
        <v>0</v>
      </c>
      <c r="CD295" s="140">
        <f t="shared" si="679"/>
        <v>0</v>
      </c>
      <c r="CE295" s="140">
        <f t="shared" si="679"/>
        <v>0</v>
      </c>
      <c r="CF295" s="140">
        <f t="shared" si="679"/>
        <v>0</v>
      </c>
      <c r="CG295" s="140">
        <f t="shared" si="679"/>
        <v>0</v>
      </c>
    </row>
    <row r="296" spans="1:115" ht="15">
      <c r="D296" s="111"/>
      <c r="E296" s="111"/>
      <c r="F296" s="111"/>
      <c r="G296" s="111"/>
      <c r="H296" s="111"/>
      <c r="I296" s="139" t="s">
        <v>340</v>
      </c>
      <c r="J296" s="139"/>
      <c r="K296" s="140">
        <f>ROUND(K295/$B$15,0)</f>
        <v>64</v>
      </c>
      <c r="L296" s="140">
        <f>ROUND(IF(L295&gt;K296,K296,L295),0)</f>
        <v>64</v>
      </c>
      <c r="M296" s="140">
        <f t="shared" ref="M296:BX296" si="680">ROUND(IF(M295&gt;L296,L296,M295),0)</f>
        <v>64</v>
      </c>
      <c r="N296" s="140">
        <f t="shared" si="680"/>
        <v>64</v>
      </c>
      <c r="O296" s="140">
        <f t="shared" si="680"/>
        <v>64</v>
      </c>
      <c r="P296" s="140">
        <f t="shared" si="680"/>
        <v>64</v>
      </c>
      <c r="Q296" s="140">
        <f t="shared" si="680"/>
        <v>64</v>
      </c>
      <c r="R296" s="140">
        <f t="shared" si="680"/>
        <v>64</v>
      </c>
      <c r="S296" s="140">
        <f t="shared" si="680"/>
        <v>64</v>
      </c>
      <c r="T296" s="140">
        <f t="shared" si="680"/>
        <v>64</v>
      </c>
      <c r="U296" s="140">
        <f t="shared" si="680"/>
        <v>64</v>
      </c>
      <c r="V296" s="140">
        <f t="shared" si="680"/>
        <v>64</v>
      </c>
      <c r="W296" s="140">
        <f t="shared" si="680"/>
        <v>64</v>
      </c>
      <c r="X296" s="140">
        <f t="shared" si="680"/>
        <v>64</v>
      </c>
      <c r="Y296" s="140">
        <f t="shared" si="680"/>
        <v>64</v>
      </c>
      <c r="Z296" s="140">
        <f t="shared" si="680"/>
        <v>64</v>
      </c>
      <c r="AA296" s="140">
        <f t="shared" si="680"/>
        <v>64</v>
      </c>
      <c r="AB296" s="140">
        <f t="shared" si="680"/>
        <v>64</v>
      </c>
      <c r="AC296" s="140">
        <f t="shared" si="680"/>
        <v>64</v>
      </c>
      <c r="AD296" s="140">
        <f t="shared" si="680"/>
        <v>64</v>
      </c>
      <c r="AE296" s="140">
        <f t="shared" si="680"/>
        <v>64</v>
      </c>
      <c r="AF296" s="140">
        <f t="shared" si="680"/>
        <v>64</v>
      </c>
      <c r="AG296" s="140">
        <f t="shared" si="680"/>
        <v>64</v>
      </c>
      <c r="AH296" s="140">
        <f t="shared" si="680"/>
        <v>64</v>
      </c>
      <c r="AI296" s="140">
        <f t="shared" si="680"/>
        <v>64</v>
      </c>
      <c r="AJ296" s="140">
        <f t="shared" si="680"/>
        <v>64</v>
      </c>
      <c r="AK296" s="140">
        <f t="shared" si="680"/>
        <v>64</v>
      </c>
      <c r="AL296" s="140">
        <f t="shared" si="680"/>
        <v>64</v>
      </c>
      <c r="AM296" s="140">
        <f t="shared" si="680"/>
        <v>64</v>
      </c>
      <c r="AN296" s="140">
        <f t="shared" si="680"/>
        <v>64</v>
      </c>
      <c r="AO296" s="140">
        <f t="shared" si="680"/>
        <v>6</v>
      </c>
      <c r="AP296" s="140">
        <f t="shared" si="680"/>
        <v>0</v>
      </c>
      <c r="AQ296" s="140">
        <f t="shared" si="680"/>
        <v>0</v>
      </c>
      <c r="AR296" s="140">
        <f t="shared" si="680"/>
        <v>0</v>
      </c>
      <c r="AS296" s="140">
        <f t="shared" si="680"/>
        <v>0</v>
      </c>
      <c r="AT296" s="140">
        <f t="shared" si="680"/>
        <v>0</v>
      </c>
      <c r="AU296" s="140">
        <f t="shared" si="680"/>
        <v>0</v>
      </c>
      <c r="AV296" s="140">
        <f t="shared" si="680"/>
        <v>0</v>
      </c>
      <c r="AW296" s="140">
        <f t="shared" si="680"/>
        <v>0</v>
      </c>
      <c r="AX296" s="140">
        <f t="shared" si="680"/>
        <v>0</v>
      </c>
      <c r="AY296" s="140">
        <f t="shared" si="680"/>
        <v>0</v>
      </c>
      <c r="AZ296" s="140">
        <f t="shared" si="680"/>
        <v>0</v>
      </c>
      <c r="BA296" s="140">
        <f t="shared" si="680"/>
        <v>0</v>
      </c>
      <c r="BB296" s="140">
        <f t="shared" si="680"/>
        <v>0</v>
      </c>
      <c r="BC296" s="140">
        <f t="shared" si="680"/>
        <v>0</v>
      </c>
      <c r="BD296" s="140">
        <f t="shared" si="680"/>
        <v>0</v>
      </c>
      <c r="BE296" s="140">
        <f t="shared" si="680"/>
        <v>0</v>
      </c>
      <c r="BF296" s="140">
        <f t="shared" si="680"/>
        <v>0</v>
      </c>
      <c r="BG296" s="140">
        <f t="shared" si="680"/>
        <v>0</v>
      </c>
      <c r="BH296" s="140">
        <f t="shared" si="680"/>
        <v>0</v>
      </c>
      <c r="BI296" s="140">
        <f t="shared" si="680"/>
        <v>0</v>
      </c>
      <c r="BJ296" s="140">
        <f t="shared" si="680"/>
        <v>0</v>
      </c>
      <c r="BK296" s="140">
        <f t="shared" si="680"/>
        <v>0</v>
      </c>
      <c r="BL296" s="140">
        <f t="shared" si="680"/>
        <v>0</v>
      </c>
      <c r="BM296" s="140">
        <f t="shared" si="680"/>
        <v>0</v>
      </c>
      <c r="BN296" s="140">
        <f t="shared" si="680"/>
        <v>0</v>
      </c>
      <c r="BO296" s="140">
        <f t="shared" si="680"/>
        <v>0</v>
      </c>
      <c r="BP296" s="140">
        <f t="shared" si="680"/>
        <v>0</v>
      </c>
      <c r="BQ296" s="140">
        <f t="shared" si="680"/>
        <v>0</v>
      </c>
      <c r="BR296" s="140">
        <f t="shared" si="680"/>
        <v>0</v>
      </c>
      <c r="BS296" s="140">
        <f t="shared" si="680"/>
        <v>0</v>
      </c>
      <c r="BT296" s="140">
        <f t="shared" si="680"/>
        <v>0</v>
      </c>
      <c r="BU296" s="140">
        <f t="shared" si="680"/>
        <v>0</v>
      </c>
      <c r="BV296" s="140">
        <f t="shared" si="680"/>
        <v>0</v>
      </c>
      <c r="BW296" s="140">
        <f t="shared" si="680"/>
        <v>0</v>
      </c>
      <c r="BX296" s="140">
        <f t="shared" si="680"/>
        <v>0</v>
      </c>
      <c r="BY296" s="140">
        <f t="shared" ref="BY296:CG296" si="681">ROUND(IF(BY295&gt;BX296,BX296,BY295),0)</f>
        <v>0</v>
      </c>
      <c r="BZ296" s="140">
        <f t="shared" si="681"/>
        <v>0</v>
      </c>
      <c r="CA296" s="140">
        <f t="shared" si="681"/>
        <v>0</v>
      </c>
      <c r="CB296" s="140">
        <f t="shared" si="681"/>
        <v>0</v>
      </c>
      <c r="CC296" s="140">
        <f t="shared" si="681"/>
        <v>0</v>
      </c>
      <c r="CD296" s="140">
        <f t="shared" si="681"/>
        <v>0</v>
      </c>
      <c r="CE296" s="140">
        <f t="shared" si="681"/>
        <v>0</v>
      </c>
      <c r="CF296" s="140">
        <f t="shared" si="681"/>
        <v>0</v>
      </c>
      <c r="CG296" s="140">
        <f t="shared" si="681"/>
        <v>0</v>
      </c>
    </row>
    <row r="297" spans="1:115" ht="15">
      <c r="A297" s="99"/>
      <c r="C297" s="102"/>
      <c r="D297" s="111"/>
      <c r="E297" s="111"/>
      <c r="F297" s="111"/>
      <c r="G297" s="111"/>
      <c r="H297" s="111"/>
      <c r="I297" s="139" t="s">
        <v>341</v>
      </c>
      <c r="J297" s="139"/>
      <c r="K297" s="140">
        <f>ROUND(K295*$B$11,0)</f>
        <v>66</v>
      </c>
      <c r="L297" s="140">
        <f t="shared" ref="L297:BW297" si="682">ROUND(L295*$B$11,0)</f>
        <v>64</v>
      </c>
      <c r="M297" s="140">
        <f t="shared" si="682"/>
        <v>62</v>
      </c>
      <c r="N297" s="140">
        <f t="shared" si="682"/>
        <v>59</v>
      </c>
      <c r="O297" s="140">
        <f t="shared" si="682"/>
        <v>57</v>
      </c>
      <c r="P297" s="140">
        <f t="shared" si="682"/>
        <v>55</v>
      </c>
      <c r="Q297" s="140">
        <f t="shared" si="682"/>
        <v>53</v>
      </c>
      <c r="R297" s="140">
        <f t="shared" si="682"/>
        <v>51</v>
      </c>
      <c r="S297" s="140">
        <f t="shared" si="682"/>
        <v>49</v>
      </c>
      <c r="T297" s="140">
        <f t="shared" si="682"/>
        <v>46</v>
      </c>
      <c r="U297" s="140">
        <f t="shared" si="682"/>
        <v>44</v>
      </c>
      <c r="V297" s="140">
        <f t="shared" si="682"/>
        <v>42</v>
      </c>
      <c r="W297" s="140">
        <f t="shared" si="682"/>
        <v>40</v>
      </c>
      <c r="X297" s="140">
        <f t="shared" si="682"/>
        <v>38</v>
      </c>
      <c r="Y297" s="140">
        <f t="shared" si="682"/>
        <v>35</v>
      </c>
      <c r="Z297" s="140">
        <f t="shared" si="682"/>
        <v>33</v>
      </c>
      <c r="AA297" s="140">
        <f t="shared" si="682"/>
        <v>31</v>
      </c>
      <c r="AB297" s="140">
        <f t="shared" si="682"/>
        <v>29</v>
      </c>
      <c r="AC297" s="140">
        <f t="shared" si="682"/>
        <v>27</v>
      </c>
      <c r="AD297" s="140">
        <f t="shared" si="682"/>
        <v>24</v>
      </c>
      <c r="AE297" s="140">
        <f t="shared" si="682"/>
        <v>22</v>
      </c>
      <c r="AF297" s="140">
        <f t="shared" si="682"/>
        <v>20</v>
      </c>
      <c r="AG297" s="140">
        <f t="shared" si="682"/>
        <v>18</v>
      </c>
      <c r="AH297" s="140">
        <f t="shared" si="682"/>
        <v>16</v>
      </c>
      <c r="AI297" s="140">
        <f t="shared" si="682"/>
        <v>13</v>
      </c>
      <c r="AJ297" s="140">
        <f t="shared" si="682"/>
        <v>11</v>
      </c>
      <c r="AK297" s="140">
        <f t="shared" si="682"/>
        <v>9</v>
      </c>
      <c r="AL297" s="140">
        <f t="shared" si="682"/>
        <v>7</v>
      </c>
      <c r="AM297" s="140">
        <f t="shared" si="682"/>
        <v>5</v>
      </c>
      <c r="AN297" s="140">
        <f t="shared" si="682"/>
        <v>2</v>
      </c>
      <c r="AO297" s="140">
        <f t="shared" si="682"/>
        <v>0</v>
      </c>
      <c r="AP297" s="140">
        <f t="shared" si="682"/>
        <v>0</v>
      </c>
      <c r="AQ297" s="140">
        <f t="shared" si="682"/>
        <v>0</v>
      </c>
      <c r="AR297" s="140">
        <f t="shared" si="682"/>
        <v>0</v>
      </c>
      <c r="AS297" s="140">
        <f t="shared" si="682"/>
        <v>0</v>
      </c>
      <c r="AT297" s="140">
        <f t="shared" si="682"/>
        <v>0</v>
      </c>
      <c r="AU297" s="140">
        <f t="shared" si="682"/>
        <v>0</v>
      </c>
      <c r="AV297" s="140">
        <f t="shared" si="682"/>
        <v>0</v>
      </c>
      <c r="AW297" s="140">
        <f t="shared" si="682"/>
        <v>0</v>
      </c>
      <c r="AX297" s="140">
        <f t="shared" si="682"/>
        <v>0</v>
      </c>
      <c r="AY297" s="140">
        <f t="shared" si="682"/>
        <v>0</v>
      </c>
      <c r="AZ297" s="140">
        <f t="shared" si="682"/>
        <v>0</v>
      </c>
      <c r="BA297" s="140">
        <f t="shared" si="682"/>
        <v>0</v>
      </c>
      <c r="BB297" s="140">
        <f t="shared" si="682"/>
        <v>0</v>
      </c>
      <c r="BC297" s="140">
        <f t="shared" si="682"/>
        <v>0</v>
      </c>
      <c r="BD297" s="140">
        <f t="shared" si="682"/>
        <v>0</v>
      </c>
      <c r="BE297" s="140">
        <f t="shared" si="682"/>
        <v>0</v>
      </c>
      <c r="BF297" s="140">
        <f t="shared" si="682"/>
        <v>0</v>
      </c>
      <c r="BG297" s="140">
        <f t="shared" si="682"/>
        <v>0</v>
      </c>
      <c r="BH297" s="140">
        <f t="shared" si="682"/>
        <v>0</v>
      </c>
      <c r="BI297" s="140">
        <f t="shared" si="682"/>
        <v>0</v>
      </c>
      <c r="BJ297" s="140">
        <f t="shared" si="682"/>
        <v>0</v>
      </c>
      <c r="BK297" s="140">
        <f t="shared" si="682"/>
        <v>0</v>
      </c>
      <c r="BL297" s="140">
        <f t="shared" si="682"/>
        <v>0</v>
      </c>
      <c r="BM297" s="140">
        <f t="shared" si="682"/>
        <v>0</v>
      </c>
      <c r="BN297" s="140">
        <f t="shared" si="682"/>
        <v>0</v>
      </c>
      <c r="BO297" s="140">
        <f t="shared" si="682"/>
        <v>0</v>
      </c>
      <c r="BP297" s="140">
        <f t="shared" si="682"/>
        <v>0</v>
      </c>
      <c r="BQ297" s="140">
        <f t="shared" si="682"/>
        <v>0</v>
      </c>
      <c r="BR297" s="140">
        <f t="shared" si="682"/>
        <v>0</v>
      </c>
      <c r="BS297" s="140">
        <f t="shared" si="682"/>
        <v>0</v>
      </c>
      <c r="BT297" s="140">
        <f t="shared" si="682"/>
        <v>0</v>
      </c>
      <c r="BU297" s="140">
        <f t="shared" si="682"/>
        <v>0</v>
      </c>
      <c r="BV297" s="140">
        <f t="shared" si="682"/>
        <v>0</v>
      </c>
      <c r="BW297" s="140">
        <f t="shared" si="682"/>
        <v>0</v>
      </c>
      <c r="BX297" s="140">
        <f t="shared" ref="BX297:CG297" si="683">ROUND(BX295*$B$11,0)</f>
        <v>0</v>
      </c>
      <c r="BY297" s="140">
        <f t="shared" si="683"/>
        <v>0</v>
      </c>
      <c r="BZ297" s="140">
        <f t="shared" si="683"/>
        <v>0</v>
      </c>
      <c r="CA297" s="140">
        <f t="shared" si="683"/>
        <v>0</v>
      </c>
      <c r="CB297" s="140">
        <f t="shared" si="683"/>
        <v>0</v>
      </c>
      <c r="CC297" s="140">
        <f t="shared" si="683"/>
        <v>0</v>
      </c>
      <c r="CD297" s="140">
        <f t="shared" si="683"/>
        <v>0</v>
      </c>
      <c r="CE297" s="140">
        <f t="shared" si="683"/>
        <v>0</v>
      </c>
      <c r="CF297" s="140">
        <f t="shared" si="683"/>
        <v>0</v>
      </c>
      <c r="CG297" s="140">
        <f t="shared" si="683"/>
        <v>0</v>
      </c>
    </row>
    <row r="298" spans="1:115" ht="15">
      <c r="I298" s="139" t="s">
        <v>342</v>
      </c>
      <c r="J298" s="139"/>
      <c r="K298" s="140">
        <f>ROUND(IF(SUM(K296+K297)&gt;0,SUM(K296+K297),0),0)</f>
        <v>130</v>
      </c>
      <c r="L298" s="140">
        <f t="shared" ref="L298:BW298" si="684">ROUND(IF(SUM(L296+L297)&gt;0,SUM(L296+L297),0),0)</f>
        <v>128</v>
      </c>
      <c r="M298" s="140">
        <f t="shared" si="684"/>
        <v>126</v>
      </c>
      <c r="N298" s="140">
        <f t="shared" si="684"/>
        <v>123</v>
      </c>
      <c r="O298" s="140">
        <f t="shared" si="684"/>
        <v>121</v>
      </c>
      <c r="P298" s="140">
        <f t="shared" si="684"/>
        <v>119</v>
      </c>
      <c r="Q298" s="140">
        <f t="shared" si="684"/>
        <v>117</v>
      </c>
      <c r="R298" s="140">
        <f t="shared" si="684"/>
        <v>115</v>
      </c>
      <c r="S298" s="140">
        <f t="shared" si="684"/>
        <v>113</v>
      </c>
      <c r="T298" s="140">
        <f t="shared" si="684"/>
        <v>110</v>
      </c>
      <c r="U298" s="140">
        <f t="shared" si="684"/>
        <v>108</v>
      </c>
      <c r="V298" s="140">
        <f t="shared" si="684"/>
        <v>106</v>
      </c>
      <c r="W298" s="140">
        <f t="shared" si="684"/>
        <v>104</v>
      </c>
      <c r="X298" s="140">
        <f t="shared" si="684"/>
        <v>102</v>
      </c>
      <c r="Y298" s="140">
        <f t="shared" si="684"/>
        <v>99</v>
      </c>
      <c r="Z298" s="140">
        <f t="shared" si="684"/>
        <v>97</v>
      </c>
      <c r="AA298" s="140">
        <f t="shared" si="684"/>
        <v>95</v>
      </c>
      <c r="AB298" s="140">
        <f t="shared" si="684"/>
        <v>93</v>
      </c>
      <c r="AC298" s="140">
        <f t="shared" si="684"/>
        <v>91</v>
      </c>
      <c r="AD298" s="140">
        <f t="shared" si="684"/>
        <v>88</v>
      </c>
      <c r="AE298" s="140">
        <f t="shared" si="684"/>
        <v>86</v>
      </c>
      <c r="AF298" s="140">
        <f t="shared" si="684"/>
        <v>84</v>
      </c>
      <c r="AG298" s="140">
        <f t="shared" si="684"/>
        <v>82</v>
      </c>
      <c r="AH298" s="140">
        <f t="shared" si="684"/>
        <v>80</v>
      </c>
      <c r="AI298" s="140">
        <f t="shared" si="684"/>
        <v>77</v>
      </c>
      <c r="AJ298" s="140">
        <f t="shared" si="684"/>
        <v>75</v>
      </c>
      <c r="AK298" s="140">
        <f t="shared" si="684"/>
        <v>73</v>
      </c>
      <c r="AL298" s="140">
        <f t="shared" si="684"/>
        <v>71</v>
      </c>
      <c r="AM298" s="140">
        <f t="shared" si="684"/>
        <v>69</v>
      </c>
      <c r="AN298" s="140">
        <f t="shared" si="684"/>
        <v>66</v>
      </c>
      <c r="AO298" s="140">
        <f t="shared" si="684"/>
        <v>6</v>
      </c>
      <c r="AP298" s="140">
        <f t="shared" si="684"/>
        <v>0</v>
      </c>
      <c r="AQ298" s="140">
        <f t="shared" si="684"/>
        <v>0</v>
      </c>
      <c r="AR298" s="140">
        <f t="shared" si="684"/>
        <v>0</v>
      </c>
      <c r="AS298" s="140">
        <f t="shared" si="684"/>
        <v>0</v>
      </c>
      <c r="AT298" s="140">
        <f t="shared" si="684"/>
        <v>0</v>
      </c>
      <c r="AU298" s="140">
        <f t="shared" si="684"/>
        <v>0</v>
      </c>
      <c r="AV298" s="140">
        <f t="shared" si="684"/>
        <v>0</v>
      </c>
      <c r="AW298" s="140">
        <f t="shared" si="684"/>
        <v>0</v>
      </c>
      <c r="AX298" s="140">
        <f t="shared" si="684"/>
        <v>0</v>
      </c>
      <c r="AY298" s="140">
        <f t="shared" si="684"/>
        <v>0</v>
      </c>
      <c r="AZ298" s="140">
        <f t="shared" si="684"/>
        <v>0</v>
      </c>
      <c r="BA298" s="140">
        <f t="shared" si="684"/>
        <v>0</v>
      </c>
      <c r="BB298" s="140">
        <f t="shared" si="684"/>
        <v>0</v>
      </c>
      <c r="BC298" s="140">
        <f t="shared" si="684"/>
        <v>0</v>
      </c>
      <c r="BD298" s="140">
        <f t="shared" si="684"/>
        <v>0</v>
      </c>
      <c r="BE298" s="140">
        <f t="shared" si="684"/>
        <v>0</v>
      </c>
      <c r="BF298" s="140">
        <f t="shared" si="684"/>
        <v>0</v>
      </c>
      <c r="BG298" s="140">
        <f t="shared" si="684"/>
        <v>0</v>
      </c>
      <c r="BH298" s="140">
        <f t="shared" si="684"/>
        <v>0</v>
      </c>
      <c r="BI298" s="140">
        <f t="shared" si="684"/>
        <v>0</v>
      </c>
      <c r="BJ298" s="140">
        <f t="shared" si="684"/>
        <v>0</v>
      </c>
      <c r="BK298" s="140">
        <f t="shared" si="684"/>
        <v>0</v>
      </c>
      <c r="BL298" s="140">
        <f t="shared" si="684"/>
        <v>0</v>
      </c>
      <c r="BM298" s="140">
        <f t="shared" si="684"/>
        <v>0</v>
      </c>
      <c r="BN298" s="140">
        <f t="shared" si="684"/>
        <v>0</v>
      </c>
      <c r="BO298" s="140">
        <f t="shared" si="684"/>
        <v>0</v>
      </c>
      <c r="BP298" s="140">
        <f t="shared" si="684"/>
        <v>0</v>
      </c>
      <c r="BQ298" s="140">
        <f t="shared" si="684"/>
        <v>0</v>
      </c>
      <c r="BR298" s="140">
        <f t="shared" si="684"/>
        <v>0</v>
      </c>
      <c r="BS298" s="140">
        <f t="shared" si="684"/>
        <v>0</v>
      </c>
      <c r="BT298" s="140">
        <f t="shared" si="684"/>
        <v>0</v>
      </c>
      <c r="BU298" s="140">
        <f t="shared" si="684"/>
        <v>0</v>
      </c>
      <c r="BV298" s="140">
        <f t="shared" si="684"/>
        <v>0</v>
      </c>
      <c r="BW298" s="140">
        <f t="shared" si="684"/>
        <v>0</v>
      </c>
      <c r="BX298" s="140">
        <f t="shared" ref="BX298:CG298" si="685">ROUND(IF(SUM(BX296+BX297)&gt;0,SUM(BX296+BX297),0),0)</f>
        <v>0</v>
      </c>
      <c r="BY298" s="140">
        <f t="shared" si="685"/>
        <v>0</v>
      </c>
      <c r="BZ298" s="140">
        <f t="shared" si="685"/>
        <v>0</v>
      </c>
      <c r="CA298" s="140">
        <f t="shared" si="685"/>
        <v>0</v>
      </c>
      <c r="CB298" s="140">
        <f t="shared" si="685"/>
        <v>0</v>
      </c>
      <c r="CC298" s="140">
        <f t="shared" si="685"/>
        <v>0</v>
      </c>
      <c r="CD298" s="140">
        <f t="shared" si="685"/>
        <v>0</v>
      </c>
      <c r="CE298" s="140">
        <f t="shared" si="685"/>
        <v>0</v>
      </c>
      <c r="CF298" s="140">
        <f t="shared" si="685"/>
        <v>0</v>
      </c>
      <c r="CG298" s="140">
        <f t="shared" si="685"/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7"/>
  <sheetViews>
    <sheetView zoomScale="75" zoomScaleNormal="75" workbookViewId="0">
      <pane xSplit="1" ySplit="24" topLeftCell="B25" activePane="bottomRight" state="frozen"/>
      <selection pane="topRight" activeCell="B1" sqref="B1"/>
      <selection pane="bottomLeft" activeCell="A22" sqref="A22"/>
      <selection pane="bottomRight"/>
    </sheetView>
  </sheetViews>
  <sheetFormatPr defaultColWidth="9.140625" defaultRowHeight="12.75"/>
  <cols>
    <col min="1" max="1" width="23.140625" style="84" customWidth="1"/>
    <col min="2" max="2" width="9.140625" style="84"/>
    <col min="3" max="3" width="11.5703125" style="84" bestFit="1" customWidth="1"/>
    <col min="4" max="7" width="10.5703125" style="84" customWidth="1"/>
    <col min="8" max="8" width="12.5703125" style="84" customWidth="1"/>
    <col min="9" max="85" width="10.5703125" style="84" customWidth="1"/>
    <col min="86" max="16384" width="9.140625" style="84"/>
  </cols>
  <sheetData>
    <row r="1" spans="1:40" ht="18.75">
      <c r="A1" s="82" t="s">
        <v>317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15.75" thickBot="1">
      <c r="B2" s="83"/>
      <c r="C2" s="83"/>
      <c r="D2" s="83"/>
      <c r="E2" s="85"/>
      <c r="F2" s="85"/>
      <c r="G2" s="85"/>
      <c r="H2" s="85"/>
      <c r="I2" s="85"/>
      <c r="J2" s="85"/>
      <c r="K2" s="85"/>
      <c r="L2" s="83"/>
      <c r="M2" s="83"/>
      <c r="N2" s="83"/>
      <c r="O2" s="83"/>
      <c r="P2" s="83"/>
      <c r="Q2" s="86"/>
      <c r="R2" s="83"/>
      <c r="S2" s="87"/>
      <c r="T2" s="83"/>
      <c r="U2" s="83"/>
      <c r="V2" s="83"/>
      <c r="W2" s="86"/>
      <c r="X2" s="83"/>
      <c r="Y2" s="83"/>
      <c r="Z2" s="83"/>
      <c r="AA2" s="86"/>
      <c r="AB2" s="83"/>
      <c r="AC2" s="83"/>
      <c r="AE2" s="86"/>
      <c r="AF2" s="83"/>
      <c r="AG2" s="83"/>
      <c r="AH2" s="83"/>
      <c r="AI2" s="83"/>
      <c r="AJ2" s="83"/>
      <c r="AK2" s="86"/>
      <c r="AL2" s="83"/>
      <c r="AM2" s="83"/>
      <c r="AN2" s="83"/>
    </row>
    <row r="3" spans="1:40" ht="15">
      <c r="A3" s="88" t="s">
        <v>0</v>
      </c>
      <c r="B3" s="88"/>
      <c r="C3" s="88"/>
      <c r="D3" s="89"/>
      <c r="E3" s="85"/>
      <c r="F3" s="85"/>
      <c r="G3" s="194" t="s">
        <v>273</v>
      </c>
      <c r="H3" s="195"/>
      <c r="I3" s="195"/>
      <c r="J3" s="196"/>
      <c r="K3" s="85"/>
      <c r="L3" s="89"/>
      <c r="M3" s="89"/>
      <c r="N3" s="89"/>
      <c r="O3" s="89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E3" s="83"/>
      <c r="AF3" s="83"/>
      <c r="AG3" s="83"/>
      <c r="AH3" s="89"/>
      <c r="AI3" s="83"/>
      <c r="AJ3" s="83"/>
      <c r="AK3" s="83"/>
      <c r="AL3" s="83"/>
      <c r="AM3" s="83"/>
      <c r="AN3" s="83"/>
    </row>
    <row r="4" spans="1:40" ht="15">
      <c r="B4" s="83" t="s">
        <v>1</v>
      </c>
      <c r="C4" s="83" t="s">
        <v>2</v>
      </c>
      <c r="D4" s="92"/>
      <c r="E4" s="85"/>
      <c r="F4" s="85"/>
      <c r="G4" s="197" t="s">
        <v>386</v>
      </c>
      <c r="H4" s="125"/>
      <c r="I4" s="126">
        <f>SUMPRODUCT($J$54:$CG$54,$J$20:$CG$20)</f>
        <v>540.58250196731967</v>
      </c>
      <c r="J4" s="200" t="s">
        <v>286</v>
      </c>
      <c r="O4" s="92"/>
      <c r="P4" s="83"/>
      <c r="Q4" s="83"/>
      <c r="R4" s="93"/>
      <c r="S4" s="83"/>
      <c r="T4" s="83"/>
      <c r="U4" s="93"/>
      <c r="V4" s="83"/>
      <c r="Z4" s="83"/>
      <c r="AE4" s="83"/>
      <c r="AF4" s="94"/>
      <c r="AG4" s="95"/>
      <c r="AH4" s="93"/>
      <c r="AI4" s="83"/>
      <c r="AJ4" s="83"/>
      <c r="AK4" s="83"/>
      <c r="AL4" s="96"/>
      <c r="AM4" s="97"/>
      <c r="AN4" s="83"/>
    </row>
    <row r="5" spans="1:40" ht="15.75" thickBot="1">
      <c r="A5" s="84" t="s">
        <v>3</v>
      </c>
      <c r="B5" s="92">
        <f>'Input and Output'!E4</f>
        <v>0.06</v>
      </c>
      <c r="C5" s="98">
        <f>(1+B5)/(1+B6)-1</f>
        <v>3.9215686274509887E-2</v>
      </c>
      <c r="D5" s="92"/>
      <c r="E5" s="85"/>
      <c r="F5" s="85"/>
      <c r="G5" s="300" t="s">
        <v>319</v>
      </c>
      <c r="H5" s="301"/>
      <c r="I5" s="202">
        <f>'Low LF - NPV DSM'!I6</f>
        <v>83017.439184201299</v>
      </c>
      <c r="J5" s="203"/>
      <c r="K5" s="85"/>
      <c r="L5" s="92"/>
      <c r="M5" s="92"/>
      <c r="N5" s="92"/>
      <c r="O5" s="92"/>
      <c r="P5" s="83"/>
      <c r="Q5" s="83"/>
      <c r="R5" s="93"/>
      <c r="S5" s="83"/>
      <c r="T5" s="83"/>
      <c r="U5" s="93"/>
      <c r="V5" s="83"/>
      <c r="Z5" s="83"/>
      <c r="AE5" s="83"/>
      <c r="AF5" s="94"/>
      <c r="AG5" s="95"/>
      <c r="AH5" s="93"/>
      <c r="AI5" s="83"/>
      <c r="AJ5" s="83"/>
      <c r="AK5" s="83"/>
      <c r="AL5" s="83"/>
      <c r="AM5" s="83"/>
      <c r="AN5" s="83"/>
    </row>
    <row r="6" spans="1:40" ht="15">
      <c r="A6" s="84" t="s">
        <v>5</v>
      </c>
      <c r="B6" s="101">
        <f>'Input and Output'!E6</f>
        <v>0.02</v>
      </c>
      <c r="C6" s="83"/>
      <c r="D6" s="83"/>
      <c r="E6" s="85"/>
      <c r="F6" s="85"/>
      <c r="K6" s="85"/>
      <c r="L6" s="83"/>
      <c r="M6" s="83"/>
      <c r="N6" s="83"/>
      <c r="O6" s="83"/>
      <c r="P6" s="83"/>
      <c r="Q6" s="83"/>
      <c r="R6" s="93"/>
      <c r="S6" s="83"/>
      <c r="T6" s="83"/>
      <c r="U6" s="93"/>
      <c r="V6" s="83"/>
      <c r="W6" s="83"/>
      <c r="X6" s="83"/>
      <c r="Y6" s="83"/>
      <c r="Z6" s="83"/>
      <c r="AE6" s="83"/>
      <c r="AF6" s="93"/>
      <c r="AG6" s="95"/>
      <c r="AH6" s="87"/>
      <c r="AI6" s="83"/>
      <c r="AJ6" s="83"/>
      <c r="AK6" s="83"/>
      <c r="AL6" s="83"/>
      <c r="AM6" s="83"/>
      <c r="AN6" s="83"/>
    </row>
    <row r="7" spans="1:40" ht="15">
      <c r="A7" s="83" t="s">
        <v>169</v>
      </c>
      <c r="B7" s="83">
        <f>'Low LF - portfolio costs'!I12</f>
        <v>25</v>
      </c>
      <c r="C7" s="83" t="s">
        <v>7</v>
      </c>
      <c r="D7" s="83"/>
      <c r="E7" s="85"/>
      <c r="F7" s="85"/>
      <c r="G7" s="4"/>
      <c r="I7" s="102"/>
      <c r="J7" s="85"/>
      <c r="K7" s="85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E7" s="83"/>
      <c r="AF7" s="93"/>
      <c r="AG7" s="103"/>
      <c r="AH7" s="104"/>
      <c r="AI7" s="83"/>
      <c r="AJ7" s="83"/>
      <c r="AK7" s="83"/>
      <c r="AL7" s="83"/>
      <c r="AM7" s="98"/>
      <c r="AN7" s="83"/>
    </row>
    <row r="8" spans="1:40" ht="15">
      <c r="A8" s="83" t="s">
        <v>318</v>
      </c>
      <c r="B8" s="83">
        <f>'Low LF - portfolio costs'!I9</f>
        <v>15</v>
      </c>
      <c r="C8" s="83" t="s">
        <v>7</v>
      </c>
      <c r="D8" s="83"/>
      <c r="E8" s="85"/>
      <c r="F8" s="85"/>
      <c r="G8" s="86"/>
      <c r="H8" s="85"/>
      <c r="I8" s="85"/>
      <c r="J8" s="85"/>
      <c r="K8" s="85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E8" s="83"/>
      <c r="AF8" s="93"/>
      <c r="AG8" s="103"/>
      <c r="AH8" s="104"/>
      <c r="AI8" s="83"/>
      <c r="AJ8" s="83"/>
      <c r="AK8" s="83"/>
      <c r="AL8" s="83"/>
      <c r="AM8" s="98"/>
      <c r="AN8" s="83"/>
    </row>
    <row r="9" spans="1:40" ht="15">
      <c r="A9" s="83"/>
      <c r="B9" s="83"/>
      <c r="C9" s="83"/>
      <c r="D9" s="83"/>
      <c r="E9" s="85"/>
      <c r="F9" s="85"/>
      <c r="G9" s="85"/>
      <c r="H9" s="85"/>
      <c r="I9" s="85"/>
      <c r="J9" s="85"/>
      <c r="K9" s="85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E9" s="83"/>
      <c r="AF9" s="93"/>
      <c r="AG9" s="103"/>
      <c r="AH9" s="104"/>
      <c r="AI9" s="83"/>
      <c r="AJ9" s="83"/>
      <c r="AK9" s="83"/>
      <c r="AL9" s="83"/>
      <c r="AM9" s="98"/>
      <c r="AN9" s="83"/>
    </row>
    <row r="10" spans="1:40" ht="15">
      <c r="B10" s="105" t="s">
        <v>8</v>
      </c>
      <c r="C10" s="89" t="s">
        <v>9</v>
      </c>
      <c r="D10" s="83"/>
      <c r="E10" s="85"/>
      <c r="F10" s="85"/>
      <c r="G10" s="85"/>
      <c r="H10" s="85"/>
      <c r="I10" s="85"/>
      <c r="J10" s="85"/>
      <c r="K10" s="85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E10" s="83"/>
      <c r="AF10" s="83"/>
      <c r="AG10" s="83"/>
      <c r="AH10" s="83"/>
      <c r="AI10" s="83"/>
      <c r="AJ10" s="83"/>
      <c r="AK10" s="83"/>
      <c r="AL10" s="96"/>
      <c r="AM10" s="98"/>
      <c r="AN10" s="83"/>
    </row>
    <row r="11" spans="1:40" ht="15">
      <c r="A11" s="53" t="s">
        <v>357</v>
      </c>
      <c r="B11" s="174">
        <f>IF('Input and Output'!$E$10="BCH rate",'Input and Output'!$E$8,IF('Input and Output'!$E$10="IPP rate",'Input and Output'!$E$9,"error"))</f>
        <v>6.4000000000000001E-2</v>
      </c>
      <c r="C11" s="92">
        <v>1</v>
      </c>
      <c r="D11" s="173"/>
      <c r="F11" s="83"/>
      <c r="G11" s="83"/>
      <c r="H11" s="83"/>
      <c r="J11" s="83"/>
      <c r="K11" s="83"/>
      <c r="M11" s="83"/>
      <c r="N11" s="83"/>
      <c r="O11" s="83"/>
      <c r="P11" s="83"/>
      <c r="Q11" s="9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E11" s="83"/>
      <c r="AF11" s="83"/>
      <c r="AG11" s="83"/>
      <c r="AH11" s="96"/>
      <c r="AI11" s="98"/>
      <c r="AJ11" s="83"/>
      <c r="AK11" s="83"/>
      <c r="AL11" s="83"/>
      <c r="AM11" s="83"/>
      <c r="AN11" s="83"/>
    </row>
    <row r="12" spans="1:40">
      <c r="A12" s="84" t="s">
        <v>11</v>
      </c>
      <c r="B12" s="107">
        <v>8.7499999999999994E-2</v>
      </c>
      <c r="C12" s="108">
        <f>1-C11</f>
        <v>0</v>
      </c>
      <c r="J12" s="83"/>
      <c r="K12" s="83"/>
    </row>
    <row r="13" spans="1:40">
      <c r="A13" s="53"/>
      <c r="B13" s="174"/>
      <c r="J13" s="83"/>
      <c r="K13" s="83"/>
    </row>
    <row r="14" spans="1:40" ht="15">
      <c r="A14" s="138" t="s">
        <v>343</v>
      </c>
      <c r="B14" s="41">
        <f>'Input and Output'!E12</f>
        <v>1800</v>
      </c>
      <c r="C14" s="23" t="s">
        <v>286</v>
      </c>
      <c r="J14" s="83"/>
      <c r="K14" s="83"/>
    </row>
    <row r="15" spans="1:40" ht="15">
      <c r="A15" s="138" t="s">
        <v>344</v>
      </c>
      <c r="B15" s="3">
        <f>'Input and Output'!E13</f>
        <v>30</v>
      </c>
      <c r="C15" s="52" t="s">
        <v>345</v>
      </c>
      <c r="J15" s="83"/>
      <c r="K15" s="83"/>
    </row>
    <row r="16" spans="1:40">
      <c r="B16" s="107"/>
      <c r="C16" s="108"/>
      <c r="J16" s="83"/>
      <c r="K16" s="83"/>
    </row>
    <row r="17" spans="1:115">
      <c r="A17" s="109"/>
      <c r="C17" s="110"/>
    </row>
    <row r="18" spans="1:115">
      <c r="A18" s="84" t="s">
        <v>89</v>
      </c>
      <c r="I18" s="84" t="s">
        <v>12</v>
      </c>
      <c r="J18" s="84" t="s">
        <v>13</v>
      </c>
      <c r="K18" s="84" t="s">
        <v>14</v>
      </c>
      <c r="L18" s="84" t="s">
        <v>15</v>
      </c>
      <c r="M18" s="84" t="s">
        <v>16</v>
      </c>
      <c r="N18" s="84" t="s">
        <v>17</v>
      </c>
      <c r="O18" s="84" t="s">
        <v>18</v>
      </c>
      <c r="P18" s="84" t="s">
        <v>19</v>
      </c>
      <c r="Q18" s="84" t="s">
        <v>20</v>
      </c>
      <c r="R18" s="84" t="s">
        <v>21</v>
      </c>
      <c r="S18" s="84" t="s">
        <v>22</v>
      </c>
      <c r="T18" s="84" t="s">
        <v>23</v>
      </c>
      <c r="U18" s="84" t="s">
        <v>24</v>
      </c>
      <c r="V18" s="84" t="s">
        <v>25</v>
      </c>
      <c r="W18" s="84" t="s">
        <v>26</v>
      </c>
      <c r="X18" s="84" t="s">
        <v>27</v>
      </c>
      <c r="Y18" s="84" t="s">
        <v>28</v>
      </c>
      <c r="Z18" s="84" t="s">
        <v>29</v>
      </c>
      <c r="AA18" s="84" t="s">
        <v>30</v>
      </c>
      <c r="AB18" s="84" t="s">
        <v>31</v>
      </c>
      <c r="AC18" s="84" t="s">
        <v>32</v>
      </c>
      <c r="AD18" s="84" t="s">
        <v>33</v>
      </c>
      <c r="AE18" s="84" t="s">
        <v>34</v>
      </c>
      <c r="AF18" s="84" t="s">
        <v>35</v>
      </c>
      <c r="AG18" s="84" t="s">
        <v>36</v>
      </c>
      <c r="AH18" s="84" t="s">
        <v>37</v>
      </c>
      <c r="AI18" s="84" t="s">
        <v>38</v>
      </c>
      <c r="AJ18" s="84" t="s">
        <v>39</v>
      </c>
      <c r="AK18" s="84" t="s">
        <v>40</v>
      </c>
      <c r="AL18" s="84" t="s">
        <v>41</v>
      </c>
      <c r="AM18" s="84" t="s">
        <v>42</v>
      </c>
      <c r="AN18" s="84" t="s">
        <v>43</v>
      </c>
      <c r="AO18" s="84" t="s">
        <v>44</v>
      </c>
      <c r="AP18" s="84" t="s">
        <v>45</v>
      </c>
      <c r="AQ18" s="84" t="s">
        <v>46</v>
      </c>
      <c r="AR18" s="84" t="s">
        <v>47</v>
      </c>
      <c r="AS18" s="84" t="s">
        <v>48</v>
      </c>
      <c r="AT18" s="84" t="s">
        <v>49</v>
      </c>
      <c r="AU18" s="84" t="s">
        <v>50</v>
      </c>
      <c r="AV18" s="84" t="s">
        <v>51</v>
      </c>
      <c r="AW18" s="84" t="s">
        <v>52</v>
      </c>
      <c r="AX18" s="84" t="s">
        <v>53</v>
      </c>
      <c r="AY18" s="84" t="s">
        <v>54</v>
      </c>
      <c r="AZ18" s="84" t="s">
        <v>55</v>
      </c>
      <c r="BA18" s="84" t="s">
        <v>56</v>
      </c>
      <c r="BB18" s="84" t="s">
        <v>57</v>
      </c>
      <c r="BC18" s="84" t="s">
        <v>58</v>
      </c>
      <c r="BD18" s="84" t="s">
        <v>59</v>
      </c>
      <c r="BE18" s="84" t="s">
        <v>60</v>
      </c>
      <c r="BF18" s="84" t="s">
        <v>61</v>
      </c>
      <c r="BG18" s="84" t="s">
        <v>62</v>
      </c>
      <c r="BH18" s="84" t="s">
        <v>63</v>
      </c>
      <c r="BI18" s="84" t="s">
        <v>64</v>
      </c>
      <c r="BJ18" s="84" t="s">
        <v>65</v>
      </c>
      <c r="BK18" s="84" t="s">
        <v>66</v>
      </c>
      <c r="BL18" s="84" t="s">
        <v>67</v>
      </c>
      <c r="BM18" s="84" t="s">
        <v>68</v>
      </c>
      <c r="BN18" s="84" t="s">
        <v>69</v>
      </c>
      <c r="BO18" s="84" t="s">
        <v>70</v>
      </c>
      <c r="BP18" s="84" t="s">
        <v>71</v>
      </c>
      <c r="BQ18" s="84" t="s">
        <v>72</v>
      </c>
      <c r="BR18" s="84" t="s">
        <v>73</v>
      </c>
      <c r="BS18" s="84" t="s">
        <v>74</v>
      </c>
      <c r="BT18" s="84" t="s">
        <v>75</v>
      </c>
      <c r="BU18" s="84" t="s">
        <v>76</v>
      </c>
      <c r="BV18" s="84" t="s">
        <v>77</v>
      </c>
      <c r="BW18" s="84" t="s">
        <v>78</v>
      </c>
      <c r="BX18" s="84" t="s">
        <v>79</v>
      </c>
      <c r="BY18" s="84" t="s">
        <v>80</v>
      </c>
      <c r="BZ18" s="84" t="s">
        <v>81</v>
      </c>
      <c r="CA18" s="84" t="s">
        <v>82</v>
      </c>
      <c r="CB18" s="84" t="s">
        <v>83</v>
      </c>
      <c r="CC18" s="84" t="s">
        <v>84</v>
      </c>
      <c r="CD18" s="84" t="s">
        <v>85</v>
      </c>
      <c r="CE18" s="84" t="s">
        <v>86</v>
      </c>
      <c r="CF18" s="84" t="s">
        <v>87</v>
      </c>
      <c r="CG18" s="84" t="s">
        <v>88</v>
      </c>
    </row>
    <row r="19" spans="1:115">
      <c r="A19" s="84" t="s">
        <v>284</v>
      </c>
      <c r="I19" s="84">
        <v>0</v>
      </c>
      <c r="J19" s="84">
        <f t="shared" ref="J19:BU19" si="0">+I19+1</f>
        <v>1</v>
      </c>
      <c r="K19" s="84">
        <f t="shared" si="0"/>
        <v>2</v>
      </c>
      <c r="L19" s="84">
        <f t="shared" si="0"/>
        <v>3</v>
      </c>
      <c r="M19" s="84">
        <f t="shared" si="0"/>
        <v>4</v>
      </c>
      <c r="N19" s="84">
        <f t="shared" si="0"/>
        <v>5</v>
      </c>
      <c r="O19" s="84">
        <f t="shared" si="0"/>
        <v>6</v>
      </c>
      <c r="P19" s="84">
        <f t="shared" si="0"/>
        <v>7</v>
      </c>
      <c r="Q19" s="84">
        <f t="shared" si="0"/>
        <v>8</v>
      </c>
      <c r="R19" s="84">
        <f t="shared" si="0"/>
        <v>9</v>
      </c>
      <c r="S19" s="84">
        <f t="shared" si="0"/>
        <v>10</v>
      </c>
      <c r="T19" s="84">
        <f t="shared" si="0"/>
        <v>11</v>
      </c>
      <c r="U19" s="84">
        <f t="shared" si="0"/>
        <v>12</v>
      </c>
      <c r="V19" s="84">
        <f t="shared" si="0"/>
        <v>13</v>
      </c>
      <c r="W19" s="84">
        <f t="shared" si="0"/>
        <v>14</v>
      </c>
      <c r="X19" s="84">
        <f t="shared" si="0"/>
        <v>15</v>
      </c>
      <c r="Y19" s="84">
        <f t="shared" si="0"/>
        <v>16</v>
      </c>
      <c r="Z19" s="84">
        <f t="shared" si="0"/>
        <v>17</v>
      </c>
      <c r="AA19" s="84">
        <f t="shared" si="0"/>
        <v>18</v>
      </c>
      <c r="AB19" s="84">
        <f t="shared" si="0"/>
        <v>19</v>
      </c>
      <c r="AC19" s="84">
        <f t="shared" si="0"/>
        <v>20</v>
      </c>
      <c r="AD19" s="84">
        <f t="shared" si="0"/>
        <v>21</v>
      </c>
      <c r="AE19" s="84">
        <f t="shared" si="0"/>
        <v>22</v>
      </c>
      <c r="AF19" s="84">
        <f t="shared" si="0"/>
        <v>23</v>
      </c>
      <c r="AG19" s="84">
        <f t="shared" si="0"/>
        <v>24</v>
      </c>
      <c r="AH19" s="84">
        <f t="shared" si="0"/>
        <v>25</v>
      </c>
      <c r="AI19" s="84">
        <f t="shared" si="0"/>
        <v>26</v>
      </c>
      <c r="AJ19" s="84">
        <f t="shared" si="0"/>
        <v>27</v>
      </c>
      <c r="AK19" s="84">
        <f t="shared" si="0"/>
        <v>28</v>
      </c>
      <c r="AL19" s="84">
        <f t="shared" si="0"/>
        <v>29</v>
      </c>
      <c r="AM19" s="84">
        <f t="shared" si="0"/>
        <v>30</v>
      </c>
      <c r="AN19" s="84">
        <f t="shared" si="0"/>
        <v>31</v>
      </c>
      <c r="AO19" s="84">
        <f t="shared" si="0"/>
        <v>32</v>
      </c>
      <c r="AP19" s="84">
        <f t="shared" si="0"/>
        <v>33</v>
      </c>
      <c r="AQ19" s="84">
        <f t="shared" si="0"/>
        <v>34</v>
      </c>
      <c r="AR19" s="84">
        <f t="shared" si="0"/>
        <v>35</v>
      </c>
      <c r="AS19" s="84">
        <f t="shared" si="0"/>
        <v>36</v>
      </c>
      <c r="AT19" s="84">
        <f t="shared" si="0"/>
        <v>37</v>
      </c>
      <c r="AU19" s="84">
        <f t="shared" si="0"/>
        <v>38</v>
      </c>
      <c r="AV19" s="84">
        <f t="shared" si="0"/>
        <v>39</v>
      </c>
      <c r="AW19" s="84">
        <f t="shared" si="0"/>
        <v>40</v>
      </c>
      <c r="AX19" s="84">
        <f t="shared" si="0"/>
        <v>41</v>
      </c>
      <c r="AY19" s="84">
        <f t="shared" si="0"/>
        <v>42</v>
      </c>
      <c r="AZ19" s="84">
        <f t="shared" si="0"/>
        <v>43</v>
      </c>
      <c r="BA19" s="84">
        <f t="shared" si="0"/>
        <v>44</v>
      </c>
      <c r="BB19" s="84">
        <f t="shared" si="0"/>
        <v>45</v>
      </c>
      <c r="BC19" s="84">
        <f t="shared" si="0"/>
        <v>46</v>
      </c>
      <c r="BD19" s="84">
        <f t="shared" si="0"/>
        <v>47</v>
      </c>
      <c r="BE19" s="84">
        <f t="shared" si="0"/>
        <v>48</v>
      </c>
      <c r="BF19" s="84">
        <f t="shared" si="0"/>
        <v>49</v>
      </c>
      <c r="BG19" s="84">
        <f t="shared" si="0"/>
        <v>50</v>
      </c>
      <c r="BH19" s="84">
        <f t="shared" si="0"/>
        <v>51</v>
      </c>
      <c r="BI19" s="84">
        <f t="shared" si="0"/>
        <v>52</v>
      </c>
      <c r="BJ19" s="84">
        <f t="shared" si="0"/>
        <v>53</v>
      </c>
      <c r="BK19" s="84">
        <f t="shared" si="0"/>
        <v>54</v>
      </c>
      <c r="BL19" s="84">
        <f t="shared" si="0"/>
        <v>55</v>
      </c>
      <c r="BM19" s="84">
        <f t="shared" si="0"/>
        <v>56</v>
      </c>
      <c r="BN19" s="84">
        <f t="shared" si="0"/>
        <v>57</v>
      </c>
      <c r="BO19" s="84">
        <f t="shared" si="0"/>
        <v>58</v>
      </c>
      <c r="BP19" s="84">
        <f t="shared" si="0"/>
        <v>59</v>
      </c>
      <c r="BQ19" s="84">
        <f t="shared" si="0"/>
        <v>60</v>
      </c>
      <c r="BR19" s="84">
        <f t="shared" si="0"/>
        <v>61</v>
      </c>
      <c r="BS19" s="84">
        <f t="shared" si="0"/>
        <v>62</v>
      </c>
      <c r="BT19" s="84">
        <f t="shared" si="0"/>
        <v>63</v>
      </c>
      <c r="BU19" s="84">
        <f t="shared" si="0"/>
        <v>64</v>
      </c>
      <c r="BV19" s="84">
        <f t="shared" ref="BV19:CG19" si="1">+BU19+1</f>
        <v>65</v>
      </c>
      <c r="BW19" s="84">
        <f t="shared" si="1"/>
        <v>66</v>
      </c>
      <c r="BX19" s="84">
        <f t="shared" si="1"/>
        <v>67</v>
      </c>
      <c r="BY19" s="84">
        <f t="shared" si="1"/>
        <v>68</v>
      </c>
      <c r="BZ19" s="84">
        <f t="shared" si="1"/>
        <v>69</v>
      </c>
      <c r="CA19" s="84">
        <f t="shared" si="1"/>
        <v>70</v>
      </c>
      <c r="CB19" s="84">
        <f t="shared" si="1"/>
        <v>71</v>
      </c>
      <c r="CC19" s="84">
        <f t="shared" si="1"/>
        <v>72</v>
      </c>
      <c r="CD19" s="84">
        <f t="shared" si="1"/>
        <v>73</v>
      </c>
      <c r="CE19" s="84">
        <f t="shared" si="1"/>
        <v>74</v>
      </c>
      <c r="CF19" s="84">
        <f t="shared" si="1"/>
        <v>75</v>
      </c>
      <c r="CG19" s="84">
        <f t="shared" si="1"/>
        <v>76</v>
      </c>
    </row>
    <row r="20" spans="1:115" ht="15">
      <c r="A20" s="84" t="s">
        <v>91</v>
      </c>
      <c r="C20" s="111"/>
      <c r="D20" s="111"/>
      <c r="E20" s="111"/>
      <c r="F20" s="111"/>
      <c r="G20" s="111"/>
      <c r="H20" s="111"/>
      <c r="I20" s="111">
        <f t="shared" ref="I20:BT20" si="2">1/(1+$B$5)^I19</f>
        <v>1</v>
      </c>
      <c r="J20" s="111">
        <f t="shared" si="2"/>
        <v>0.94339622641509424</v>
      </c>
      <c r="K20" s="111">
        <f t="shared" si="2"/>
        <v>0.88999644001423983</v>
      </c>
      <c r="L20" s="111">
        <f t="shared" si="2"/>
        <v>0.8396192830323016</v>
      </c>
      <c r="M20" s="111">
        <f t="shared" si="2"/>
        <v>0.79209366323802044</v>
      </c>
      <c r="N20" s="111">
        <f t="shared" si="2"/>
        <v>0.74725817286605689</v>
      </c>
      <c r="O20" s="111">
        <f t="shared" si="2"/>
        <v>0.70496054043967626</v>
      </c>
      <c r="P20" s="111">
        <f t="shared" si="2"/>
        <v>0.66505711362233599</v>
      </c>
      <c r="Q20" s="111">
        <f t="shared" si="2"/>
        <v>0.62741237134182648</v>
      </c>
      <c r="R20" s="111">
        <f t="shared" si="2"/>
        <v>0.59189846353002495</v>
      </c>
      <c r="S20" s="111">
        <f t="shared" si="2"/>
        <v>0.55839477691511785</v>
      </c>
      <c r="T20" s="111">
        <f t="shared" si="2"/>
        <v>0.52678752539162055</v>
      </c>
      <c r="U20" s="111">
        <f t="shared" si="2"/>
        <v>0.4969693635770005</v>
      </c>
      <c r="V20" s="111">
        <f t="shared" si="2"/>
        <v>0.46883902224245327</v>
      </c>
      <c r="W20" s="111">
        <f t="shared" si="2"/>
        <v>0.44230096437967292</v>
      </c>
      <c r="X20" s="111">
        <f t="shared" si="2"/>
        <v>0.41726506073554037</v>
      </c>
      <c r="Y20" s="111">
        <f t="shared" si="2"/>
        <v>0.39364628371277405</v>
      </c>
      <c r="Z20" s="111">
        <f t="shared" si="2"/>
        <v>0.37136441859695657</v>
      </c>
      <c r="AA20" s="111">
        <f t="shared" si="2"/>
        <v>0.35034379112920433</v>
      </c>
      <c r="AB20" s="111">
        <f t="shared" si="2"/>
        <v>0.3305130104992493</v>
      </c>
      <c r="AC20" s="111">
        <f t="shared" si="2"/>
        <v>0.31180472688608429</v>
      </c>
      <c r="AD20" s="111">
        <f t="shared" si="2"/>
        <v>0.29415540272272095</v>
      </c>
      <c r="AE20" s="111">
        <f t="shared" si="2"/>
        <v>0.27750509690822728</v>
      </c>
      <c r="AF20" s="111">
        <f t="shared" si="2"/>
        <v>0.26179726123417668</v>
      </c>
      <c r="AG20" s="111">
        <f t="shared" si="2"/>
        <v>0.24697854833412897</v>
      </c>
      <c r="AH20" s="111">
        <f t="shared" si="2"/>
        <v>0.23299863050389524</v>
      </c>
      <c r="AI20" s="111">
        <f t="shared" si="2"/>
        <v>0.21981002877725966</v>
      </c>
      <c r="AJ20" s="111">
        <f t="shared" si="2"/>
        <v>0.20736795167666003</v>
      </c>
      <c r="AK20" s="111">
        <f t="shared" si="2"/>
        <v>0.1956301430911887</v>
      </c>
      <c r="AL20" s="111">
        <f t="shared" si="2"/>
        <v>0.18455673876527234</v>
      </c>
      <c r="AM20" s="111">
        <f t="shared" si="2"/>
        <v>0.17411013091063426</v>
      </c>
      <c r="AN20" s="111">
        <f t="shared" si="2"/>
        <v>0.16425484048173042</v>
      </c>
      <c r="AO20" s="111">
        <f t="shared" si="2"/>
        <v>0.15495739668087777</v>
      </c>
      <c r="AP20" s="111">
        <f t="shared" si="2"/>
        <v>0.14618622328384695</v>
      </c>
      <c r="AQ20" s="111">
        <f t="shared" si="2"/>
        <v>0.1379115313998556</v>
      </c>
      <c r="AR20" s="111">
        <f t="shared" si="2"/>
        <v>0.13010521830175056</v>
      </c>
      <c r="AS20" s="111">
        <f t="shared" si="2"/>
        <v>0.12274077198278353</v>
      </c>
      <c r="AT20" s="111">
        <f t="shared" si="2"/>
        <v>0.11579318111583352</v>
      </c>
      <c r="AU20" s="111">
        <f t="shared" si="2"/>
        <v>0.10923885010927689</v>
      </c>
      <c r="AV20" s="111">
        <f t="shared" si="2"/>
        <v>0.10305551897101592</v>
      </c>
      <c r="AW20" s="111">
        <f t="shared" si="2"/>
        <v>9.7222187708505589E-2</v>
      </c>
      <c r="AX20" s="111">
        <f t="shared" si="2"/>
        <v>9.171904500802415E-2</v>
      </c>
      <c r="AY20" s="111">
        <f t="shared" si="2"/>
        <v>8.6527400950966171E-2</v>
      </c>
      <c r="AZ20" s="111">
        <f t="shared" si="2"/>
        <v>8.162962353864732E-2</v>
      </c>
      <c r="BA20" s="111">
        <f t="shared" si="2"/>
        <v>7.7009078810044637E-2</v>
      </c>
      <c r="BB20" s="111">
        <f t="shared" si="2"/>
        <v>7.2650074349098717E-2</v>
      </c>
      <c r="BC20" s="111">
        <f t="shared" si="2"/>
        <v>6.8537805989715761E-2</v>
      </c>
      <c r="BD20" s="111">
        <f t="shared" si="2"/>
        <v>6.465830753746768E-2</v>
      </c>
      <c r="BE20" s="111">
        <f t="shared" si="2"/>
        <v>6.0998403337233678E-2</v>
      </c>
      <c r="BF20" s="111">
        <f t="shared" si="2"/>
        <v>5.7545663525692139E-2</v>
      </c>
      <c r="BG20" s="111">
        <f t="shared" si="2"/>
        <v>5.4288361816690701E-2</v>
      </c>
      <c r="BH20" s="111">
        <f t="shared" si="2"/>
        <v>5.12154356761233E-2</v>
      </c>
      <c r="BI20" s="111">
        <f t="shared" si="2"/>
        <v>4.8316448751059712E-2</v>
      </c>
      <c r="BJ20" s="111">
        <f t="shared" si="2"/>
        <v>4.5581555425528025E-2</v>
      </c>
      <c r="BK20" s="111">
        <f t="shared" si="2"/>
        <v>4.3001467382573606E-2</v>
      </c>
      <c r="BL20" s="111">
        <f t="shared" si="2"/>
        <v>4.0567422059031695E-2</v>
      </c>
      <c r="BM20" s="111">
        <f t="shared" si="2"/>
        <v>3.827115288587897E-2</v>
      </c>
      <c r="BN20" s="111">
        <f t="shared" si="2"/>
        <v>3.6104861213093364E-2</v>
      </c>
      <c r="BO20" s="111">
        <f t="shared" si="2"/>
        <v>3.406118982367299E-2</v>
      </c>
      <c r="BP20" s="111">
        <f t="shared" si="2"/>
        <v>3.21331979468613E-2</v>
      </c>
      <c r="BQ20" s="111">
        <f t="shared" si="2"/>
        <v>3.0314337685718208E-2</v>
      </c>
      <c r="BR20" s="111">
        <f t="shared" si="2"/>
        <v>2.8598431778979437E-2</v>
      </c>
      <c r="BS20" s="111">
        <f t="shared" si="2"/>
        <v>2.6979652621678712E-2</v>
      </c>
      <c r="BT20" s="111">
        <f t="shared" si="2"/>
        <v>2.5452502473281798E-2</v>
      </c>
      <c r="BU20" s="111">
        <f t="shared" ref="BU20:CG20" si="3">1/(1+$B$5)^BU19</f>
        <v>2.4011794786114912E-2</v>
      </c>
      <c r="BV20" s="111">
        <f t="shared" si="3"/>
        <v>2.2652636590674444E-2</v>
      </c>
      <c r="BW20" s="111">
        <f t="shared" si="3"/>
        <v>2.1370411877994759E-2</v>
      </c>
      <c r="BX20" s="111">
        <f t="shared" si="3"/>
        <v>2.0160765922636562E-2</v>
      </c>
      <c r="BY20" s="111">
        <f t="shared" si="3"/>
        <v>1.9019590493053358E-2</v>
      </c>
      <c r="BZ20" s="111">
        <f t="shared" si="3"/>
        <v>1.7943009899106941E-2</v>
      </c>
      <c r="CA20" s="111">
        <f t="shared" si="3"/>
        <v>1.692736782934617E-2</v>
      </c>
      <c r="CB20" s="111">
        <f t="shared" si="3"/>
        <v>1.5969214933345442E-2</v>
      </c>
      <c r="CC20" s="111">
        <f t="shared" si="3"/>
        <v>1.5065297106929661E-2</v>
      </c>
      <c r="CD20" s="111">
        <f t="shared" si="3"/>
        <v>1.4212544440499682E-2</v>
      </c>
      <c r="CE20" s="111">
        <f t="shared" si="3"/>
        <v>1.3408060792924227E-2</v>
      </c>
      <c r="CF20" s="111">
        <f t="shared" si="3"/>
        <v>1.2649113955588891E-2</v>
      </c>
      <c r="CG20" s="111">
        <f t="shared" si="3"/>
        <v>1.1933126373197067E-2</v>
      </c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</row>
    <row r="21" spans="1:115" ht="15">
      <c r="A21" s="84" t="s">
        <v>92</v>
      </c>
      <c r="C21" s="111"/>
      <c r="D21" s="111"/>
      <c r="E21" s="111"/>
      <c r="F21" s="111"/>
      <c r="G21" s="111"/>
      <c r="H21" s="111"/>
      <c r="I21" s="111">
        <f t="shared" ref="I21:BT21" si="4">1/(1+$C$5)^I19</f>
        <v>1</v>
      </c>
      <c r="J21" s="111">
        <f t="shared" si="4"/>
        <v>0.96226415094339612</v>
      </c>
      <c r="K21" s="111">
        <f t="shared" si="4"/>
        <v>0.92595229619081498</v>
      </c>
      <c r="L21" s="111">
        <f t="shared" si="4"/>
        <v>0.89101070010814276</v>
      </c>
      <c r="M21" s="111">
        <f t="shared" si="4"/>
        <v>0.85738765482104295</v>
      </c>
      <c r="N21" s="111">
        <f t="shared" si="4"/>
        <v>0.82503340369572042</v>
      </c>
      <c r="O21" s="111">
        <f t="shared" si="4"/>
        <v>0.79390006770720267</v>
      </c>
      <c r="P21" s="111">
        <f t="shared" si="4"/>
        <v>0.76394157458617606</v>
      </c>
      <c r="Q21" s="111">
        <f t="shared" si="4"/>
        <v>0.73511359063952786</v>
      </c>
      <c r="R21" s="111">
        <f t="shared" si="4"/>
        <v>0.70737345514369665</v>
      </c>
      <c r="S21" s="111">
        <f t="shared" si="4"/>
        <v>0.68068011721374566</v>
      </c>
      <c r="T21" s="111">
        <f t="shared" si="4"/>
        <v>0.65499407505473639</v>
      </c>
      <c r="U21" s="111">
        <f t="shared" si="4"/>
        <v>0.63027731750550098</v>
      </c>
      <c r="V21" s="111">
        <f t="shared" si="4"/>
        <v>0.60649326778831214</v>
      </c>
      <c r="W21" s="111">
        <f t="shared" si="4"/>
        <v>0.58360672938120595</v>
      </c>
      <c r="X21" s="111">
        <f t="shared" si="4"/>
        <v>0.56158383393285849</v>
      </c>
      <c r="Y21" s="111">
        <f t="shared" si="4"/>
        <v>0.54039199114293934</v>
      </c>
      <c r="Z21" s="111">
        <f t="shared" si="4"/>
        <v>0.5199998405337718</v>
      </c>
      <c r="AA21" s="111">
        <f t="shared" si="4"/>
        <v>0.50037720504193128</v>
      </c>
      <c r="AB21" s="111">
        <f t="shared" si="4"/>
        <v>0.48149504636110363</v>
      </c>
      <c r="AC21" s="111">
        <f t="shared" si="4"/>
        <v>0.4633254219701185</v>
      </c>
      <c r="AD21" s="111">
        <f t="shared" si="4"/>
        <v>0.4458414437825669</v>
      </c>
      <c r="AE21" s="111">
        <f t="shared" si="4"/>
        <v>0.42901723835680955</v>
      </c>
      <c r="AF21" s="111">
        <f t="shared" si="4"/>
        <v>0.41282790860749596</v>
      </c>
      <c r="AG21" s="111">
        <f t="shared" si="4"/>
        <v>0.39724949696193002</v>
      </c>
      <c r="AH21" s="111">
        <f t="shared" si="4"/>
        <v>0.3822589499067629</v>
      </c>
      <c r="AI21" s="111">
        <f t="shared" si="4"/>
        <v>0.36783408387254529</v>
      </c>
      <c r="AJ21" s="111">
        <f t="shared" si="4"/>
        <v>0.35395355240565679</v>
      </c>
      <c r="AK21" s="111">
        <f t="shared" si="4"/>
        <v>0.34059681457902824</v>
      </c>
      <c r="AL21" s="111">
        <f t="shared" si="4"/>
        <v>0.32774410459491393</v>
      </c>
      <c r="AM21" s="111">
        <f t="shared" si="4"/>
        <v>0.31537640253472843</v>
      </c>
      <c r="AN21" s="111">
        <f t="shared" si="4"/>
        <v>0.30347540621266322</v>
      </c>
      <c r="AO21" s="111">
        <f t="shared" si="4"/>
        <v>0.29202350409143057</v>
      </c>
      <c r="AP21" s="111">
        <f t="shared" si="4"/>
        <v>0.28100374922005583</v>
      </c>
      <c r="AQ21" s="111">
        <f t="shared" si="4"/>
        <v>0.27039983415514801</v>
      </c>
      <c r="AR21" s="111">
        <f t="shared" si="4"/>
        <v>0.26019606682853863</v>
      </c>
      <c r="AS21" s="111">
        <f t="shared" si="4"/>
        <v>0.25037734732557493</v>
      </c>
      <c r="AT21" s="111">
        <f t="shared" si="4"/>
        <v>0.2409291455397041</v>
      </c>
      <c r="AU21" s="111">
        <f t="shared" si="4"/>
        <v>0.23183747967028132</v>
      </c>
      <c r="AV21" s="111">
        <f t="shared" si="4"/>
        <v>0.22308889553178013</v>
      </c>
      <c r="AW21" s="111">
        <f t="shared" si="4"/>
        <v>0.2146704466437884</v>
      </c>
      <c r="AX21" s="111">
        <f t="shared" si="4"/>
        <v>0.20656967507232465</v>
      </c>
      <c r="AY21" s="111">
        <f t="shared" si="4"/>
        <v>0.1987745929941237</v>
      </c>
      <c r="AZ21" s="111">
        <f t="shared" si="4"/>
        <v>0.19127366495660958</v>
      </c>
      <c r="BA21" s="111">
        <f t="shared" si="4"/>
        <v>0.18405579080730355</v>
      </c>
      <c r="BB21" s="111">
        <f t="shared" si="4"/>
        <v>0.1771102892674053</v>
      </c>
      <c r="BC21" s="111">
        <f t="shared" si="4"/>
        <v>0.17042688212523902</v>
      </c>
      <c r="BD21" s="111">
        <f t="shared" si="4"/>
        <v>0.1639956790261734</v>
      </c>
      <c r="BE21" s="111">
        <f t="shared" si="4"/>
        <v>0.15780716283650648</v>
      </c>
      <c r="BF21" s="111">
        <f t="shared" si="4"/>
        <v>0.15185217555965716</v>
      </c>
      <c r="BG21" s="111">
        <f t="shared" si="4"/>
        <v>0.14612190478382101</v>
      </c>
      <c r="BH21" s="111">
        <f t="shared" si="4"/>
        <v>0.1406078706410353</v>
      </c>
      <c r="BI21" s="111">
        <f t="shared" si="4"/>
        <v>0.13530191325835469</v>
      </c>
      <c r="BJ21" s="111">
        <f t="shared" si="4"/>
        <v>0.13019618068256775</v>
      </c>
      <c r="BK21" s="111">
        <f t="shared" si="4"/>
        <v>0.12528311726058403</v>
      </c>
      <c r="BL21" s="111">
        <f t="shared" si="4"/>
        <v>0.12055545245829782</v>
      </c>
      <c r="BM21" s="111">
        <f t="shared" si="4"/>
        <v>0.11600619010138091</v>
      </c>
      <c r="BN21" s="111">
        <f t="shared" si="4"/>
        <v>0.11162859802208352</v>
      </c>
      <c r="BO21" s="111">
        <f t="shared" si="4"/>
        <v>0.10741619809672186</v>
      </c>
      <c r="BP21" s="111">
        <f t="shared" si="4"/>
        <v>0.1033627566591097</v>
      </c>
      <c r="BQ21" s="111">
        <f t="shared" si="4"/>
        <v>9.9462275275747081E-2</v>
      </c>
      <c r="BR21" s="111">
        <f t="shared" si="4"/>
        <v>9.5708981869115098E-2</v>
      </c>
      <c r="BS21" s="111">
        <f t="shared" si="4"/>
        <v>9.2097322175940924E-2</v>
      </c>
      <c r="BT21" s="111">
        <f t="shared" si="4"/>
        <v>8.8621951527792217E-2</v>
      </c>
      <c r="BU21" s="111">
        <f t="shared" ref="BU21:CG21" si="5">1/(1+$C$5)^BU19</f>
        <v>8.5277726941837773E-2</v>
      </c>
      <c r="BV21" s="111">
        <f t="shared" si="5"/>
        <v>8.2059699510070305E-2</v>
      </c>
      <c r="BW21" s="111">
        <f t="shared" si="5"/>
        <v>7.8963107075728012E-2</v>
      </c>
      <c r="BX21" s="111">
        <f t="shared" si="5"/>
        <v>7.5983367186077899E-2</v>
      </c>
      <c r="BY21" s="111">
        <f t="shared" si="5"/>
        <v>7.3116070311131556E-2</v>
      </c>
      <c r="BZ21" s="111">
        <f t="shared" si="5"/>
        <v>7.0356973318258659E-2</v>
      </c>
      <c r="CA21" s="111">
        <f t="shared" si="5"/>
        <v>6.7701993193041349E-2</v>
      </c>
      <c r="CB21" s="111">
        <f t="shared" si="5"/>
        <v>6.514720099707752E-2</v>
      </c>
      <c r="CC21" s="111">
        <f t="shared" si="5"/>
        <v>6.2688816053791563E-2</v>
      </c>
      <c r="CD21" s="111">
        <f t="shared" si="5"/>
        <v>6.0323200353648493E-2</v>
      </c>
      <c r="CE21" s="111">
        <f t="shared" si="5"/>
        <v>5.8046853170491935E-2</v>
      </c>
      <c r="CF21" s="111">
        <f t="shared" si="5"/>
        <v>5.5856405881039406E-2</v>
      </c>
      <c r="CG21" s="111">
        <f t="shared" si="5"/>
        <v>5.3748616979868095E-2</v>
      </c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</row>
    <row r="22" spans="1:115" ht="15">
      <c r="A22" s="83" t="s">
        <v>254</v>
      </c>
      <c r="C22" s="111"/>
      <c r="D22" s="111"/>
      <c r="E22" s="111"/>
      <c r="F22" s="111"/>
      <c r="G22" s="111"/>
      <c r="H22" s="111"/>
      <c r="I22" s="111">
        <v>1</v>
      </c>
      <c r="J22" s="111">
        <f t="shared" ref="J22:BU22" si="6">(1+$B$6)^J19</f>
        <v>1.02</v>
      </c>
      <c r="K22" s="111">
        <f t="shared" si="6"/>
        <v>1.0404</v>
      </c>
      <c r="L22" s="111">
        <f t="shared" si="6"/>
        <v>1.0612079999999999</v>
      </c>
      <c r="M22" s="111">
        <f t="shared" si="6"/>
        <v>1.08243216</v>
      </c>
      <c r="N22" s="111">
        <f t="shared" si="6"/>
        <v>1.1040808032</v>
      </c>
      <c r="O22" s="111">
        <f t="shared" si="6"/>
        <v>1.1261624192640001</v>
      </c>
      <c r="P22" s="111">
        <f t="shared" si="6"/>
        <v>1.1486856676492798</v>
      </c>
      <c r="Q22" s="111">
        <f t="shared" si="6"/>
        <v>1.1716593810022655</v>
      </c>
      <c r="R22" s="111">
        <f t="shared" si="6"/>
        <v>1.1950925686223108</v>
      </c>
      <c r="S22" s="111">
        <f t="shared" si="6"/>
        <v>1.2189944199947571</v>
      </c>
      <c r="T22" s="111">
        <f t="shared" si="6"/>
        <v>1.243374308394652</v>
      </c>
      <c r="U22" s="111">
        <f t="shared" si="6"/>
        <v>1.2682417945625453</v>
      </c>
      <c r="V22" s="111">
        <f t="shared" si="6"/>
        <v>1.2936066304537961</v>
      </c>
      <c r="W22" s="111">
        <f t="shared" si="6"/>
        <v>1.3194787630628722</v>
      </c>
      <c r="X22" s="111">
        <f t="shared" si="6"/>
        <v>1.3458683383241292</v>
      </c>
      <c r="Y22" s="111">
        <f t="shared" si="6"/>
        <v>1.372785705090612</v>
      </c>
      <c r="Z22" s="111">
        <f t="shared" si="6"/>
        <v>1.4002414191924244</v>
      </c>
      <c r="AA22" s="111">
        <f t="shared" si="6"/>
        <v>1.4282462475762727</v>
      </c>
      <c r="AB22" s="111">
        <f t="shared" si="6"/>
        <v>1.4568111725277981</v>
      </c>
      <c r="AC22" s="111">
        <f t="shared" si="6"/>
        <v>1.4859473959783542</v>
      </c>
      <c r="AD22" s="111">
        <f t="shared" si="6"/>
        <v>1.5156663438979212</v>
      </c>
      <c r="AE22" s="111">
        <f t="shared" si="6"/>
        <v>1.5459796707758797</v>
      </c>
      <c r="AF22" s="111">
        <f t="shared" si="6"/>
        <v>1.576899264191397</v>
      </c>
      <c r="AG22" s="111">
        <f t="shared" si="6"/>
        <v>1.608437249475225</v>
      </c>
      <c r="AH22" s="111">
        <f t="shared" si="6"/>
        <v>1.6406059944647295</v>
      </c>
      <c r="AI22" s="111">
        <f t="shared" si="6"/>
        <v>1.6734181143540243</v>
      </c>
      <c r="AJ22" s="111">
        <f t="shared" si="6"/>
        <v>1.7068864766411045</v>
      </c>
      <c r="AK22" s="111">
        <f t="shared" si="6"/>
        <v>1.7410242061739269</v>
      </c>
      <c r="AL22" s="111">
        <f t="shared" si="6"/>
        <v>1.7758446902974052</v>
      </c>
      <c r="AM22" s="111">
        <f t="shared" si="6"/>
        <v>1.8113615841033535</v>
      </c>
      <c r="AN22" s="111">
        <f t="shared" si="6"/>
        <v>1.8475888157854201</v>
      </c>
      <c r="AO22" s="111">
        <f t="shared" si="6"/>
        <v>1.8845405921011289</v>
      </c>
      <c r="AP22" s="111">
        <f t="shared" si="6"/>
        <v>1.9222314039431516</v>
      </c>
      <c r="AQ22" s="111">
        <f t="shared" si="6"/>
        <v>1.9606760320220145</v>
      </c>
      <c r="AR22" s="111">
        <f t="shared" si="6"/>
        <v>1.9998895526624547</v>
      </c>
      <c r="AS22" s="111">
        <f t="shared" si="6"/>
        <v>2.0398873437157037</v>
      </c>
      <c r="AT22" s="111">
        <f t="shared" si="6"/>
        <v>2.080685090590018</v>
      </c>
      <c r="AU22" s="111">
        <f t="shared" si="6"/>
        <v>2.1222987924018186</v>
      </c>
      <c r="AV22" s="111">
        <f t="shared" si="6"/>
        <v>2.1647447682498542</v>
      </c>
      <c r="AW22" s="111">
        <f t="shared" si="6"/>
        <v>2.2080396636148518</v>
      </c>
      <c r="AX22" s="111">
        <f t="shared" si="6"/>
        <v>2.2522004568871488</v>
      </c>
      <c r="AY22" s="111">
        <f t="shared" si="6"/>
        <v>2.2972444660248916</v>
      </c>
      <c r="AZ22" s="111">
        <f t="shared" si="6"/>
        <v>2.3431893553453893</v>
      </c>
      <c r="BA22" s="111">
        <f t="shared" si="6"/>
        <v>2.3900531424522975</v>
      </c>
      <c r="BB22" s="111">
        <f t="shared" si="6"/>
        <v>2.4378542053013432</v>
      </c>
      <c r="BC22" s="111">
        <f t="shared" si="6"/>
        <v>2.4866112894073704</v>
      </c>
      <c r="BD22" s="111">
        <f t="shared" si="6"/>
        <v>2.5363435151955169</v>
      </c>
      <c r="BE22" s="111">
        <f t="shared" si="6"/>
        <v>2.5870703854994277</v>
      </c>
      <c r="BF22" s="111">
        <f t="shared" si="6"/>
        <v>2.6388117932094164</v>
      </c>
      <c r="BG22" s="111">
        <f t="shared" si="6"/>
        <v>2.6915880290736047</v>
      </c>
      <c r="BH22" s="111">
        <f t="shared" si="6"/>
        <v>2.7454197896550765</v>
      </c>
      <c r="BI22" s="111">
        <f t="shared" si="6"/>
        <v>2.8003281854481785</v>
      </c>
      <c r="BJ22" s="111">
        <f t="shared" si="6"/>
        <v>2.8563347491571416</v>
      </c>
      <c r="BK22" s="111">
        <f t="shared" si="6"/>
        <v>2.9134614441402849</v>
      </c>
      <c r="BL22" s="111">
        <f t="shared" si="6"/>
        <v>2.9717306730230897</v>
      </c>
      <c r="BM22" s="111">
        <f t="shared" si="6"/>
        <v>3.0311652864835517</v>
      </c>
      <c r="BN22" s="111">
        <f t="shared" si="6"/>
        <v>3.0917885922132227</v>
      </c>
      <c r="BO22" s="111">
        <f t="shared" si="6"/>
        <v>3.1536243640574875</v>
      </c>
      <c r="BP22" s="111">
        <f t="shared" si="6"/>
        <v>3.2166968513386367</v>
      </c>
      <c r="BQ22" s="111">
        <f t="shared" si="6"/>
        <v>3.2810307883654102</v>
      </c>
      <c r="BR22" s="111">
        <f t="shared" si="6"/>
        <v>3.346651404132718</v>
      </c>
      <c r="BS22" s="111">
        <f t="shared" si="6"/>
        <v>3.4135844322153726</v>
      </c>
      <c r="BT22" s="111">
        <f t="shared" si="6"/>
        <v>3.4818561208596792</v>
      </c>
      <c r="BU22" s="111">
        <f t="shared" si="6"/>
        <v>3.5514932432768735</v>
      </c>
      <c r="BV22" s="111">
        <f t="shared" ref="BV22:CG22" si="7">(1+$B$6)^BV19</f>
        <v>3.6225231081424112</v>
      </c>
      <c r="BW22" s="111">
        <f t="shared" si="7"/>
        <v>3.6949735703052591</v>
      </c>
      <c r="BX22" s="111">
        <f t="shared" si="7"/>
        <v>3.7688730417113643</v>
      </c>
      <c r="BY22" s="111">
        <f t="shared" si="7"/>
        <v>3.8442505025455915</v>
      </c>
      <c r="BZ22" s="111">
        <f t="shared" si="7"/>
        <v>3.9211355125965035</v>
      </c>
      <c r="CA22" s="111">
        <f t="shared" si="7"/>
        <v>3.9995582228484339</v>
      </c>
      <c r="CB22" s="111">
        <f t="shared" si="7"/>
        <v>4.0795493873054021</v>
      </c>
      <c r="CC22" s="111">
        <f t="shared" si="7"/>
        <v>4.1611403750515104</v>
      </c>
      <c r="CD22" s="111">
        <f t="shared" si="7"/>
        <v>4.2443631825525401</v>
      </c>
      <c r="CE22" s="111">
        <f t="shared" si="7"/>
        <v>4.3292504462035915</v>
      </c>
      <c r="CF22" s="111">
        <f t="shared" si="7"/>
        <v>4.4158354551276622</v>
      </c>
      <c r="CG22" s="111">
        <f t="shared" si="7"/>
        <v>4.5041521642302165</v>
      </c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</row>
    <row r="24" spans="1:115" s="91" customFormat="1">
      <c r="A24" s="90" t="s">
        <v>93</v>
      </c>
    </row>
    <row r="25" spans="1:115">
      <c r="A25" s="4" t="s">
        <v>276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</row>
    <row r="26" spans="1:115">
      <c r="A26" s="83" t="s">
        <v>94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112"/>
      <c r="Q26" s="112"/>
      <c r="R26" s="112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12">
        <f>'Low LF - portfolio costs'!AD$12*AC$22</f>
        <v>443.38899072868077</v>
      </c>
      <c r="AE26" s="112">
        <f t="shared" ref="AE26:BB26" si="8">IF(AD27&gt;0,AD27,0)</f>
        <v>425.65343109953352</v>
      </c>
      <c r="AF26" s="112">
        <f t="shared" si="8"/>
        <v>407.91787147038627</v>
      </c>
      <c r="AG26" s="112">
        <f t="shared" si="8"/>
        <v>390.18231184123903</v>
      </c>
      <c r="AH26" s="112">
        <f t="shared" si="8"/>
        <v>372.44675221209178</v>
      </c>
      <c r="AI26" s="112">
        <f t="shared" si="8"/>
        <v>354.71119258294453</v>
      </c>
      <c r="AJ26" s="112">
        <f t="shared" si="8"/>
        <v>336.97563295379729</v>
      </c>
      <c r="AK26" s="112">
        <f t="shared" si="8"/>
        <v>319.24007332465004</v>
      </c>
      <c r="AL26" s="112">
        <f t="shared" si="8"/>
        <v>301.50451369550279</v>
      </c>
      <c r="AM26" s="112">
        <f t="shared" si="8"/>
        <v>283.76895406635555</v>
      </c>
      <c r="AN26" s="112">
        <f t="shared" si="8"/>
        <v>266.0333944372083</v>
      </c>
      <c r="AO26" s="112">
        <f t="shared" si="8"/>
        <v>248.29783480806105</v>
      </c>
      <c r="AP26" s="112">
        <f t="shared" si="8"/>
        <v>230.56227517891381</v>
      </c>
      <c r="AQ26" s="112">
        <f t="shared" si="8"/>
        <v>212.82671554976656</v>
      </c>
      <c r="AR26" s="112">
        <f t="shared" si="8"/>
        <v>195.09115592061931</v>
      </c>
      <c r="AS26" s="112">
        <f t="shared" si="8"/>
        <v>177.35559629147207</v>
      </c>
      <c r="AT26" s="112">
        <f t="shared" si="8"/>
        <v>159.62003666232482</v>
      </c>
      <c r="AU26" s="112">
        <f t="shared" si="8"/>
        <v>141.88447703317757</v>
      </c>
      <c r="AV26" s="112">
        <f t="shared" si="8"/>
        <v>124.14891740403034</v>
      </c>
      <c r="AW26" s="112">
        <f t="shared" si="8"/>
        <v>106.41335777488311</v>
      </c>
      <c r="AX26" s="112">
        <f t="shared" si="8"/>
        <v>88.677798145735878</v>
      </c>
      <c r="AY26" s="112">
        <f t="shared" si="8"/>
        <v>70.942238516588645</v>
      </c>
      <c r="AZ26" s="112">
        <f t="shared" si="8"/>
        <v>53.206678887441413</v>
      </c>
      <c r="BA26" s="112">
        <f t="shared" si="8"/>
        <v>35.471119258294181</v>
      </c>
      <c r="BB26" s="112">
        <f t="shared" si="8"/>
        <v>17.735559629146948</v>
      </c>
      <c r="BC26" s="112">
        <f>'Low LF - portfolio costs'!BC$12*BB$22</f>
        <v>429.8241556704051</v>
      </c>
      <c r="BD26" s="112">
        <f t="shared" ref="BD26:CA26" si="9">IF(BC27&gt;0,BC27,0)</f>
        <v>412.63118944358888</v>
      </c>
      <c r="BE26" s="112">
        <f t="shared" si="9"/>
        <v>395.43822321677266</v>
      </c>
      <c r="BF26" s="112">
        <f t="shared" si="9"/>
        <v>378.24525698995643</v>
      </c>
      <c r="BG26" s="112">
        <f t="shared" si="9"/>
        <v>361.05229076314021</v>
      </c>
      <c r="BH26" s="112">
        <f t="shared" si="9"/>
        <v>343.85932453632398</v>
      </c>
      <c r="BI26" s="112">
        <f t="shared" si="9"/>
        <v>326.66635830950776</v>
      </c>
      <c r="BJ26" s="112">
        <f t="shared" si="9"/>
        <v>309.47339208269153</v>
      </c>
      <c r="BK26" s="112">
        <f t="shared" si="9"/>
        <v>292.28042585587531</v>
      </c>
      <c r="BL26" s="112">
        <f t="shared" si="9"/>
        <v>275.08745962905908</v>
      </c>
      <c r="BM26" s="112">
        <f t="shared" si="9"/>
        <v>257.89449340224286</v>
      </c>
      <c r="BN26" s="112">
        <f t="shared" si="9"/>
        <v>240.70152717542666</v>
      </c>
      <c r="BO26" s="112">
        <f t="shared" si="9"/>
        <v>223.50856094861047</v>
      </c>
      <c r="BP26" s="112">
        <f t="shared" si="9"/>
        <v>206.31559472179427</v>
      </c>
      <c r="BQ26" s="112">
        <f t="shared" si="9"/>
        <v>189.12262849497807</v>
      </c>
      <c r="BR26" s="112">
        <f t="shared" si="9"/>
        <v>171.92966226816188</v>
      </c>
      <c r="BS26" s="112">
        <f t="shared" si="9"/>
        <v>154.73669604134568</v>
      </c>
      <c r="BT26" s="112">
        <f t="shared" si="9"/>
        <v>137.54372981452948</v>
      </c>
      <c r="BU26" s="112">
        <f t="shared" si="9"/>
        <v>120.35076358771329</v>
      </c>
      <c r="BV26" s="112">
        <f t="shared" si="9"/>
        <v>103.15779736089709</v>
      </c>
      <c r="BW26" s="112">
        <f t="shared" si="9"/>
        <v>85.964831134080896</v>
      </c>
      <c r="BX26" s="112">
        <f t="shared" si="9"/>
        <v>68.7718649072647</v>
      </c>
      <c r="BY26" s="112">
        <f t="shared" si="9"/>
        <v>51.578898680448496</v>
      </c>
      <c r="BZ26" s="112">
        <f t="shared" si="9"/>
        <v>34.385932453632293</v>
      </c>
      <c r="CA26" s="112">
        <f t="shared" si="9"/>
        <v>17.19296622681609</v>
      </c>
      <c r="CB26" s="112">
        <f>'Low LF - portfolio costs'!CB$12*CA$22</f>
        <v>1154.6443440948158</v>
      </c>
      <c r="CC26" s="112">
        <f t="shared" ref="CC26:CZ26" si="10">IF(CB27&gt;0,CB27,0)</f>
        <v>1108.4585703310231</v>
      </c>
      <c r="CD26" s="112">
        <f t="shared" si="10"/>
        <v>1062.2727965672304</v>
      </c>
      <c r="CE26" s="112">
        <f t="shared" si="10"/>
        <v>1016.0870228034378</v>
      </c>
      <c r="CF26" s="112">
        <f t="shared" si="10"/>
        <v>969.90124903964511</v>
      </c>
      <c r="CG26" s="112">
        <f t="shared" si="10"/>
        <v>923.71547527585244</v>
      </c>
      <c r="CH26" s="112">
        <f t="shared" si="10"/>
        <v>877.52970151205977</v>
      </c>
      <c r="CI26" s="112">
        <f t="shared" si="10"/>
        <v>831.34392774826711</v>
      </c>
      <c r="CJ26" s="112">
        <f t="shared" si="10"/>
        <v>785.15815398447444</v>
      </c>
      <c r="CK26" s="112">
        <f t="shared" si="10"/>
        <v>738.97238022068177</v>
      </c>
      <c r="CL26" s="112">
        <f t="shared" si="10"/>
        <v>692.7866064568891</v>
      </c>
      <c r="CM26" s="112">
        <f t="shared" si="10"/>
        <v>646.60083269309644</v>
      </c>
      <c r="CN26" s="112">
        <f t="shared" si="10"/>
        <v>600.41505892930377</v>
      </c>
      <c r="CO26" s="112">
        <f t="shared" si="10"/>
        <v>554.2292851655111</v>
      </c>
      <c r="CP26" s="112">
        <f t="shared" si="10"/>
        <v>508.04351140171849</v>
      </c>
      <c r="CQ26" s="112">
        <f t="shared" si="10"/>
        <v>461.85773763792588</v>
      </c>
      <c r="CR26" s="112">
        <f t="shared" si="10"/>
        <v>415.67196387413327</v>
      </c>
      <c r="CS26" s="112">
        <f t="shared" si="10"/>
        <v>369.48619011034066</v>
      </c>
      <c r="CT26" s="112">
        <f t="shared" si="10"/>
        <v>323.30041634654805</v>
      </c>
      <c r="CU26" s="112">
        <f t="shared" si="10"/>
        <v>277.11464258275544</v>
      </c>
      <c r="CV26" s="113">
        <f t="shared" si="10"/>
        <v>230.9288688189628</v>
      </c>
      <c r="CW26" s="113">
        <f t="shared" si="10"/>
        <v>184.74309505517016</v>
      </c>
      <c r="CX26" s="113">
        <f t="shared" si="10"/>
        <v>138.55732129137752</v>
      </c>
      <c r="CY26" s="113">
        <f t="shared" si="10"/>
        <v>92.37154752758488</v>
      </c>
      <c r="CZ26" s="113">
        <f t="shared" si="10"/>
        <v>46.185773763792248</v>
      </c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</row>
    <row r="27" spans="1:115" ht="15">
      <c r="A27" s="83" t="s">
        <v>95</v>
      </c>
      <c r="B27" s="83"/>
      <c r="C27" s="8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2"/>
      <c r="Q27" s="112"/>
      <c r="R27" s="115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12">
        <f t="shared" ref="AD27:CO27" si="11">+AD26-AD28</f>
        <v>425.65343109953352</v>
      </c>
      <c r="AE27" s="112">
        <f t="shared" si="11"/>
        <v>407.91787147038627</v>
      </c>
      <c r="AF27" s="112">
        <f t="shared" si="11"/>
        <v>390.18231184123903</v>
      </c>
      <c r="AG27" s="112">
        <f t="shared" si="11"/>
        <v>372.44675221209178</v>
      </c>
      <c r="AH27" s="112">
        <f t="shared" si="11"/>
        <v>354.71119258294453</v>
      </c>
      <c r="AI27" s="112">
        <f t="shared" si="11"/>
        <v>336.97563295379729</v>
      </c>
      <c r="AJ27" s="112">
        <f t="shared" si="11"/>
        <v>319.24007332465004</v>
      </c>
      <c r="AK27" s="112">
        <f t="shared" si="11"/>
        <v>301.50451369550279</v>
      </c>
      <c r="AL27" s="112">
        <f t="shared" si="11"/>
        <v>283.76895406635555</v>
      </c>
      <c r="AM27" s="112">
        <f t="shared" si="11"/>
        <v>266.0333944372083</v>
      </c>
      <c r="AN27" s="112">
        <f t="shared" si="11"/>
        <v>248.29783480806105</v>
      </c>
      <c r="AO27" s="112">
        <f t="shared" si="11"/>
        <v>230.56227517891381</v>
      </c>
      <c r="AP27" s="112">
        <f t="shared" si="11"/>
        <v>212.82671554976656</v>
      </c>
      <c r="AQ27" s="112">
        <f t="shared" si="11"/>
        <v>195.09115592061931</v>
      </c>
      <c r="AR27" s="112">
        <f t="shared" si="11"/>
        <v>177.35559629147207</v>
      </c>
      <c r="AS27" s="112">
        <f t="shared" si="11"/>
        <v>159.62003666232482</v>
      </c>
      <c r="AT27" s="112">
        <f t="shared" si="11"/>
        <v>141.88447703317757</v>
      </c>
      <c r="AU27" s="112">
        <f t="shared" si="11"/>
        <v>124.14891740403034</v>
      </c>
      <c r="AV27" s="112">
        <f t="shared" si="11"/>
        <v>106.41335777488311</v>
      </c>
      <c r="AW27" s="112">
        <f t="shared" si="11"/>
        <v>88.677798145735878</v>
      </c>
      <c r="AX27" s="112">
        <f t="shared" si="11"/>
        <v>70.942238516588645</v>
      </c>
      <c r="AY27" s="112">
        <f t="shared" si="11"/>
        <v>53.206678887441413</v>
      </c>
      <c r="AZ27" s="112">
        <f t="shared" si="11"/>
        <v>35.471119258294181</v>
      </c>
      <c r="BA27" s="112">
        <f t="shared" si="11"/>
        <v>17.735559629146948</v>
      </c>
      <c r="BB27" s="112">
        <f t="shared" si="11"/>
        <v>-2.8421709430404007E-13</v>
      </c>
      <c r="BC27" s="112">
        <f t="shared" si="11"/>
        <v>412.63118944358888</v>
      </c>
      <c r="BD27" s="112">
        <f t="shared" si="11"/>
        <v>395.43822321677266</v>
      </c>
      <c r="BE27" s="112">
        <f t="shared" si="11"/>
        <v>378.24525698995643</v>
      </c>
      <c r="BF27" s="112">
        <f t="shared" si="11"/>
        <v>361.05229076314021</v>
      </c>
      <c r="BG27" s="112">
        <f t="shared" si="11"/>
        <v>343.85932453632398</v>
      </c>
      <c r="BH27" s="112">
        <f t="shared" si="11"/>
        <v>326.66635830950776</v>
      </c>
      <c r="BI27" s="112">
        <f t="shared" si="11"/>
        <v>309.47339208269153</v>
      </c>
      <c r="BJ27" s="112">
        <f t="shared" si="11"/>
        <v>292.28042585587531</v>
      </c>
      <c r="BK27" s="112">
        <f t="shared" si="11"/>
        <v>275.08745962905908</v>
      </c>
      <c r="BL27" s="112">
        <f t="shared" si="11"/>
        <v>257.89449340224286</v>
      </c>
      <c r="BM27" s="112">
        <f t="shared" si="11"/>
        <v>240.70152717542666</v>
      </c>
      <c r="BN27" s="112">
        <f t="shared" si="11"/>
        <v>223.50856094861047</v>
      </c>
      <c r="BO27" s="112">
        <f t="shared" si="11"/>
        <v>206.31559472179427</v>
      </c>
      <c r="BP27" s="112">
        <f t="shared" si="11"/>
        <v>189.12262849497807</v>
      </c>
      <c r="BQ27" s="112">
        <f t="shared" si="11"/>
        <v>171.92966226816188</v>
      </c>
      <c r="BR27" s="112">
        <f t="shared" si="11"/>
        <v>154.73669604134568</v>
      </c>
      <c r="BS27" s="112">
        <f t="shared" si="11"/>
        <v>137.54372981452948</v>
      </c>
      <c r="BT27" s="112">
        <f t="shared" si="11"/>
        <v>120.35076358771329</v>
      </c>
      <c r="BU27" s="112">
        <f t="shared" si="11"/>
        <v>103.15779736089709</v>
      </c>
      <c r="BV27" s="112">
        <f t="shared" si="11"/>
        <v>85.964831134080896</v>
      </c>
      <c r="BW27" s="112">
        <f t="shared" si="11"/>
        <v>68.7718649072647</v>
      </c>
      <c r="BX27" s="112">
        <f t="shared" si="11"/>
        <v>51.578898680448496</v>
      </c>
      <c r="BY27" s="112">
        <f t="shared" si="11"/>
        <v>34.385932453632293</v>
      </c>
      <c r="BZ27" s="112">
        <f t="shared" si="11"/>
        <v>17.19296622681609</v>
      </c>
      <c r="CA27" s="112">
        <f t="shared" si="11"/>
        <v>-1.1368683772161603E-13</v>
      </c>
      <c r="CB27" s="112">
        <f t="shared" si="11"/>
        <v>1108.4585703310231</v>
      </c>
      <c r="CC27" s="112">
        <f t="shared" si="11"/>
        <v>1062.2727965672304</v>
      </c>
      <c r="CD27" s="112">
        <f t="shared" si="11"/>
        <v>1016.0870228034378</v>
      </c>
      <c r="CE27" s="112">
        <f t="shared" si="11"/>
        <v>969.90124903964511</v>
      </c>
      <c r="CF27" s="112">
        <f t="shared" si="11"/>
        <v>923.71547527585244</v>
      </c>
      <c r="CG27" s="112">
        <f t="shared" si="11"/>
        <v>877.52970151205977</v>
      </c>
      <c r="CH27" s="112">
        <f t="shared" si="11"/>
        <v>831.34392774826711</v>
      </c>
      <c r="CI27" s="112">
        <f t="shared" si="11"/>
        <v>785.15815398447444</v>
      </c>
      <c r="CJ27" s="112">
        <f t="shared" si="11"/>
        <v>738.97238022068177</v>
      </c>
      <c r="CK27" s="112">
        <f t="shared" si="11"/>
        <v>692.7866064568891</v>
      </c>
      <c r="CL27" s="112">
        <f t="shared" si="11"/>
        <v>646.60083269309644</v>
      </c>
      <c r="CM27" s="112">
        <f t="shared" si="11"/>
        <v>600.41505892930377</v>
      </c>
      <c r="CN27" s="112">
        <f t="shared" si="11"/>
        <v>554.2292851655111</v>
      </c>
      <c r="CO27" s="112">
        <f t="shared" si="11"/>
        <v>508.04351140171849</v>
      </c>
      <c r="CP27" s="112">
        <f t="shared" ref="CP27:CZ27" si="12">+CP26-CP28</f>
        <v>461.85773763792588</v>
      </c>
      <c r="CQ27" s="112">
        <f t="shared" si="12"/>
        <v>415.67196387413327</v>
      </c>
      <c r="CR27" s="112">
        <f t="shared" si="12"/>
        <v>369.48619011034066</v>
      </c>
      <c r="CS27" s="112">
        <f t="shared" si="12"/>
        <v>323.30041634654805</v>
      </c>
      <c r="CT27" s="112">
        <f t="shared" si="12"/>
        <v>277.11464258275544</v>
      </c>
      <c r="CU27" s="112">
        <f t="shared" si="12"/>
        <v>230.9288688189628</v>
      </c>
      <c r="CV27" s="113">
        <f t="shared" si="12"/>
        <v>184.74309505517016</v>
      </c>
      <c r="CW27" s="113">
        <f t="shared" si="12"/>
        <v>138.55732129137752</v>
      </c>
      <c r="CX27" s="113">
        <f t="shared" si="12"/>
        <v>92.37154752758488</v>
      </c>
      <c r="CY27" s="113">
        <f t="shared" si="12"/>
        <v>46.185773763792248</v>
      </c>
      <c r="CZ27" s="113">
        <f t="shared" si="12"/>
        <v>-3.836930773104541E-13</v>
      </c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</row>
    <row r="28" spans="1:115" ht="15">
      <c r="A28" s="83" t="s">
        <v>96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114"/>
      <c r="Q28" s="114"/>
      <c r="R28" s="114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14">
        <f>IF(AD26&gt;1,AD26/$B$7,0)</f>
        <v>17.735559629147232</v>
      </c>
      <c r="AE28" s="114">
        <f>IF(AE26&gt;1,AD28,0)</f>
        <v>17.735559629147232</v>
      </c>
      <c r="AF28" s="114">
        <f t="shared" ref="AF28:BB28" si="13">IF(AF26&gt;1,AE28,0)</f>
        <v>17.735559629147232</v>
      </c>
      <c r="AG28" s="114">
        <f t="shared" si="13"/>
        <v>17.735559629147232</v>
      </c>
      <c r="AH28" s="114">
        <f t="shared" si="13"/>
        <v>17.735559629147232</v>
      </c>
      <c r="AI28" s="114">
        <f t="shared" si="13"/>
        <v>17.735559629147232</v>
      </c>
      <c r="AJ28" s="114">
        <f t="shared" si="13"/>
        <v>17.735559629147232</v>
      </c>
      <c r="AK28" s="114">
        <f t="shared" si="13"/>
        <v>17.735559629147232</v>
      </c>
      <c r="AL28" s="114">
        <f t="shared" si="13"/>
        <v>17.735559629147232</v>
      </c>
      <c r="AM28" s="114">
        <f t="shared" si="13"/>
        <v>17.735559629147232</v>
      </c>
      <c r="AN28" s="114">
        <f t="shared" si="13"/>
        <v>17.735559629147232</v>
      </c>
      <c r="AO28" s="114">
        <f t="shared" si="13"/>
        <v>17.735559629147232</v>
      </c>
      <c r="AP28" s="114">
        <f t="shared" si="13"/>
        <v>17.735559629147232</v>
      </c>
      <c r="AQ28" s="114">
        <f t="shared" si="13"/>
        <v>17.735559629147232</v>
      </c>
      <c r="AR28" s="114">
        <f t="shared" si="13"/>
        <v>17.735559629147232</v>
      </c>
      <c r="AS28" s="114">
        <f t="shared" si="13"/>
        <v>17.735559629147232</v>
      </c>
      <c r="AT28" s="114">
        <f t="shared" si="13"/>
        <v>17.735559629147232</v>
      </c>
      <c r="AU28" s="114">
        <f t="shared" si="13"/>
        <v>17.735559629147232</v>
      </c>
      <c r="AV28" s="114">
        <f t="shared" si="13"/>
        <v>17.735559629147232</v>
      </c>
      <c r="AW28" s="114">
        <f t="shared" si="13"/>
        <v>17.735559629147232</v>
      </c>
      <c r="AX28" s="114">
        <f t="shared" si="13"/>
        <v>17.735559629147232</v>
      </c>
      <c r="AY28" s="114">
        <f t="shared" si="13"/>
        <v>17.735559629147232</v>
      </c>
      <c r="AZ28" s="114">
        <f t="shared" si="13"/>
        <v>17.735559629147232</v>
      </c>
      <c r="BA28" s="114">
        <f t="shared" si="13"/>
        <v>17.735559629147232</v>
      </c>
      <c r="BB28" s="114">
        <f t="shared" si="13"/>
        <v>17.735559629147232</v>
      </c>
      <c r="BC28" s="114">
        <f>IF(BC26&gt;1,BC26/$B$7,0)</f>
        <v>17.192966226816203</v>
      </c>
      <c r="BD28" s="114">
        <f>IF(BD26&gt;1,BC28,0)</f>
        <v>17.192966226816203</v>
      </c>
      <c r="BE28" s="114">
        <f t="shared" ref="BE28:CA28" si="14">IF(BE26&gt;1,BD28,0)</f>
        <v>17.192966226816203</v>
      </c>
      <c r="BF28" s="114">
        <f t="shared" si="14"/>
        <v>17.192966226816203</v>
      </c>
      <c r="BG28" s="114">
        <f t="shared" si="14"/>
        <v>17.192966226816203</v>
      </c>
      <c r="BH28" s="114">
        <f t="shared" si="14"/>
        <v>17.192966226816203</v>
      </c>
      <c r="BI28" s="114">
        <f t="shared" si="14"/>
        <v>17.192966226816203</v>
      </c>
      <c r="BJ28" s="114">
        <f t="shared" si="14"/>
        <v>17.192966226816203</v>
      </c>
      <c r="BK28" s="114">
        <f t="shared" si="14"/>
        <v>17.192966226816203</v>
      </c>
      <c r="BL28" s="114">
        <f t="shared" si="14"/>
        <v>17.192966226816203</v>
      </c>
      <c r="BM28" s="114">
        <f t="shared" si="14"/>
        <v>17.192966226816203</v>
      </c>
      <c r="BN28" s="114">
        <f t="shared" si="14"/>
        <v>17.192966226816203</v>
      </c>
      <c r="BO28" s="114">
        <f t="shared" si="14"/>
        <v>17.192966226816203</v>
      </c>
      <c r="BP28" s="114">
        <f t="shared" si="14"/>
        <v>17.192966226816203</v>
      </c>
      <c r="BQ28" s="114">
        <f t="shared" si="14"/>
        <v>17.192966226816203</v>
      </c>
      <c r="BR28" s="114">
        <f t="shared" si="14"/>
        <v>17.192966226816203</v>
      </c>
      <c r="BS28" s="114">
        <f t="shared" si="14"/>
        <v>17.192966226816203</v>
      </c>
      <c r="BT28" s="114">
        <f t="shared" si="14"/>
        <v>17.192966226816203</v>
      </c>
      <c r="BU28" s="114">
        <f t="shared" si="14"/>
        <v>17.192966226816203</v>
      </c>
      <c r="BV28" s="114">
        <f t="shared" si="14"/>
        <v>17.192966226816203</v>
      </c>
      <c r="BW28" s="114">
        <f t="shared" si="14"/>
        <v>17.192966226816203</v>
      </c>
      <c r="BX28" s="114">
        <f t="shared" si="14"/>
        <v>17.192966226816203</v>
      </c>
      <c r="BY28" s="114">
        <f t="shared" si="14"/>
        <v>17.192966226816203</v>
      </c>
      <c r="BZ28" s="114">
        <f t="shared" si="14"/>
        <v>17.192966226816203</v>
      </c>
      <c r="CA28" s="114">
        <f t="shared" si="14"/>
        <v>17.192966226816203</v>
      </c>
      <c r="CB28" s="114">
        <f>IF(CB26&gt;1,CB26/$B$7,0)</f>
        <v>46.185773763792632</v>
      </c>
      <c r="CC28" s="114">
        <f>IF(CC26&gt;1,CB28,0)</f>
        <v>46.185773763792632</v>
      </c>
      <c r="CD28" s="114">
        <f t="shared" ref="CD28:CZ28" si="15">IF(CD26&gt;1,CC28,0)</f>
        <v>46.185773763792632</v>
      </c>
      <c r="CE28" s="114">
        <f t="shared" si="15"/>
        <v>46.185773763792632</v>
      </c>
      <c r="CF28" s="114">
        <f t="shared" si="15"/>
        <v>46.185773763792632</v>
      </c>
      <c r="CG28" s="114">
        <f t="shared" si="15"/>
        <v>46.185773763792632</v>
      </c>
      <c r="CH28" s="114">
        <f t="shared" si="15"/>
        <v>46.185773763792632</v>
      </c>
      <c r="CI28" s="114">
        <f t="shared" si="15"/>
        <v>46.185773763792632</v>
      </c>
      <c r="CJ28" s="114">
        <f t="shared" si="15"/>
        <v>46.185773763792632</v>
      </c>
      <c r="CK28" s="114">
        <f t="shared" si="15"/>
        <v>46.185773763792632</v>
      </c>
      <c r="CL28" s="114">
        <f t="shared" si="15"/>
        <v>46.185773763792632</v>
      </c>
      <c r="CM28" s="114">
        <f t="shared" si="15"/>
        <v>46.185773763792632</v>
      </c>
      <c r="CN28" s="114">
        <f t="shared" si="15"/>
        <v>46.185773763792632</v>
      </c>
      <c r="CO28" s="114">
        <f t="shared" si="15"/>
        <v>46.185773763792632</v>
      </c>
      <c r="CP28" s="114">
        <f t="shared" si="15"/>
        <v>46.185773763792632</v>
      </c>
      <c r="CQ28" s="114">
        <f t="shared" si="15"/>
        <v>46.185773763792632</v>
      </c>
      <c r="CR28" s="114">
        <f t="shared" si="15"/>
        <v>46.185773763792632</v>
      </c>
      <c r="CS28" s="114">
        <f t="shared" si="15"/>
        <v>46.185773763792632</v>
      </c>
      <c r="CT28" s="114">
        <f t="shared" si="15"/>
        <v>46.185773763792632</v>
      </c>
      <c r="CU28" s="114">
        <f t="shared" si="15"/>
        <v>46.185773763792632</v>
      </c>
      <c r="CV28" s="114">
        <f t="shared" si="15"/>
        <v>46.185773763792632</v>
      </c>
      <c r="CW28" s="114">
        <f t="shared" si="15"/>
        <v>46.185773763792632</v>
      </c>
      <c r="CX28" s="114">
        <f t="shared" si="15"/>
        <v>46.185773763792632</v>
      </c>
      <c r="CY28" s="114">
        <f t="shared" si="15"/>
        <v>46.185773763792632</v>
      </c>
      <c r="CZ28" s="114">
        <f t="shared" si="15"/>
        <v>46.185773763792632</v>
      </c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</row>
    <row r="29" spans="1:115" ht="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</row>
    <row r="30" spans="1:115">
      <c r="A30" s="4" t="str">
        <f>'Low LF - portfolio costs'!A13</f>
        <v>Wind - PC 48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</row>
    <row r="31" spans="1:115" ht="15">
      <c r="A31" s="83" t="s">
        <v>94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112"/>
      <c r="Q31" s="112"/>
      <c r="R31" s="112"/>
      <c r="S31" s="112"/>
      <c r="T31" s="115"/>
      <c r="U31" s="115"/>
      <c r="V31" s="115"/>
      <c r="W31" s="115"/>
      <c r="X31" s="115"/>
      <c r="Y31" s="115"/>
      <c r="Z31" s="115"/>
      <c r="AA31" s="115"/>
      <c r="AB31" s="83"/>
      <c r="AC31" s="83"/>
      <c r="AD31" s="83"/>
      <c r="AE31" s="112">
        <f>'Low LF - portfolio costs'!AE$12*AD$22</f>
        <v>480.10062825972159</v>
      </c>
      <c r="AF31" s="112">
        <f t="shared" ref="AF31:BC31" si="16">IF(AE32&gt;0,AE32,0)</f>
        <v>460.89660312933273</v>
      </c>
      <c r="AG31" s="112">
        <f t="shared" si="16"/>
        <v>441.69257799894388</v>
      </c>
      <c r="AH31" s="112">
        <f t="shared" si="16"/>
        <v>422.48855286855502</v>
      </c>
      <c r="AI31" s="112">
        <f t="shared" si="16"/>
        <v>403.28452773816616</v>
      </c>
      <c r="AJ31" s="112">
        <f t="shared" si="16"/>
        <v>384.08050260777731</v>
      </c>
      <c r="AK31" s="112">
        <f t="shared" si="16"/>
        <v>364.87647747738845</v>
      </c>
      <c r="AL31" s="112">
        <f t="shared" si="16"/>
        <v>345.67245234699959</v>
      </c>
      <c r="AM31" s="112">
        <f t="shared" si="16"/>
        <v>326.46842721661073</v>
      </c>
      <c r="AN31" s="112">
        <f t="shared" si="16"/>
        <v>307.26440208622188</v>
      </c>
      <c r="AO31" s="112">
        <f t="shared" si="16"/>
        <v>288.06037695583302</v>
      </c>
      <c r="AP31" s="112">
        <f t="shared" si="16"/>
        <v>268.85635182544416</v>
      </c>
      <c r="AQ31" s="112">
        <f t="shared" si="16"/>
        <v>249.65232669505531</v>
      </c>
      <c r="AR31" s="112">
        <f t="shared" si="16"/>
        <v>230.44830156466645</v>
      </c>
      <c r="AS31" s="112">
        <f t="shared" si="16"/>
        <v>211.24427643427759</v>
      </c>
      <c r="AT31" s="112">
        <f t="shared" si="16"/>
        <v>192.04025130388874</v>
      </c>
      <c r="AU31" s="112">
        <f t="shared" si="16"/>
        <v>172.83622617349988</v>
      </c>
      <c r="AV31" s="112">
        <f t="shared" si="16"/>
        <v>153.63220104311102</v>
      </c>
      <c r="AW31" s="112">
        <f t="shared" si="16"/>
        <v>134.42817591272217</v>
      </c>
      <c r="AX31" s="112">
        <f t="shared" si="16"/>
        <v>115.22415078233331</v>
      </c>
      <c r="AY31" s="112">
        <f t="shared" si="16"/>
        <v>96.020125651944454</v>
      </c>
      <c r="AZ31" s="112">
        <f t="shared" si="16"/>
        <v>76.816100521555597</v>
      </c>
      <c r="BA31" s="112">
        <f t="shared" si="16"/>
        <v>57.612075391166734</v>
      </c>
      <c r="BB31" s="112">
        <f t="shared" si="16"/>
        <v>38.40805026077787</v>
      </c>
      <c r="BC31" s="112">
        <f t="shared" si="16"/>
        <v>19.204025130389006</v>
      </c>
      <c r="BD31" s="112">
        <f>'Low LF - portfolio costs'!BD$12*BC$22</f>
        <v>476.54417259110141</v>
      </c>
      <c r="BE31" s="112">
        <f t="shared" ref="BE31:CB31" si="17">IF(BD32&gt;0,BD32,0)</f>
        <v>457.48240568745734</v>
      </c>
      <c r="BF31" s="112">
        <f t="shared" si="17"/>
        <v>438.42063878381327</v>
      </c>
      <c r="BG31" s="112">
        <f t="shared" si="17"/>
        <v>419.3588718801692</v>
      </c>
      <c r="BH31" s="112">
        <f t="shared" si="17"/>
        <v>400.29710497652513</v>
      </c>
      <c r="BI31" s="112">
        <f t="shared" si="17"/>
        <v>381.23533807288106</v>
      </c>
      <c r="BJ31" s="112">
        <f t="shared" si="17"/>
        <v>362.17357116923699</v>
      </c>
      <c r="BK31" s="112">
        <f t="shared" si="17"/>
        <v>343.11180426559292</v>
      </c>
      <c r="BL31" s="112">
        <f t="shared" si="17"/>
        <v>324.05003736194885</v>
      </c>
      <c r="BM31" s="112">
        <f t="shared" si="17"/>
        <v>304.98827045830478</v>
      </c>
      <c r="BN31" s="112">
        <f t="shared" si="17"/>
        <v>285.92650355466071</v>
      </c>
      <c r="BO31" s="112">
        <f t="shared" si="17"/>
        <v>266.86473665101664</v>
      </c>
      <c r="BP31" s="112">
        <f t="shared" si="17"/>
        <v>247.80296974737257</v>
      </c>
      <c r="BQ31" s="112">
        <f t="shared" si="17"/>
        <v>228.7412028437285</v>
      </c>
      <c r="BR31" s="112">
        <f t="shared" si="17"/>
        <v>209.67943594008443</v>
      </c>
      <c r="BS31" s="112">
        <f t="shared" si="17"/>
        <v>190.61766903644036</v>
      </c>
      <c r="BT31" s="112">
        <f t="shared" si="17"/>
        <v>171.55590213279629</v>
      </c>
      <c r="BU31" s="112">
        <f t="shared" si="17"/>
        <v>152.49413522915222</v>
      </c>
      <c r="BV31" s="112">
        <f t="shared" si="17"/>
        <v>133.43236832550815</v>
      </c>
      <c r="BW31" s="112">
        <f t="shared" si="17"/>
        <v>114.37060142186409</v>
      </c>
      <c r="BX31" s="112">
        <f t="shared" si="17"/>
        <v>95.308834518220038</v>
      </c>
      <c r="BY31" s="112">
        <f t="shared" si="17"/>
        <v>76.247067614575982</v>
      </c>
      <c r="BZ31" s="112">
        <f t="shared" si="17"/>
        <v>57.185300710931926</v>
      </c>
      <c r="CA31" s="112">
        <f t="shared" si="17"/>
        <v>38.12353380728787</v>
      </c>
      <c r="CB31" s="112">
        <f t="shared" si="17"/>
        <v>19.061766903643814</v>
      </c>
      <c r="CC31" s="112">
        <f>'Low LF - portfolio costs'!CC$12*CB$22</f>
        <v>1250.9968815431064</v>
      </c>
      <c r="CD31" s="112">
        <f t="shared" ref="CD31:DA31" si="18">IF(CC32&gt;0,CC32,0)</f>
        <v>1200.9570062813821</v>
      </c>
      <c r="CE31" s="112">
        <f t="shared" si="18"/>
        <v>1150.9171310196577</v>
      </c>
      <c r="CF31" s="112">
        <f t="shared" si="18"/>
        <v>1100.8772557579334</v>
      </c>
      <c r="CG31" s="112">
        <f t="shared" si="18"/>
        <v>1050.8373804962091</v>
      </c>
      <c r="CH31" s="112">
        <f t="shared" si="18"/>
        <v>1000.7975052344849</v>
      </c>
      <c r="CI31" s="112">
        <f t="shared" si="18"/>
        <v>950.7576299727607</v>
      </c>
      <c r="CJ31" s="112">
        <f t="shared" si="18"/>
        <v>900.71775471103649</v>
      </c>
      <c r="CK31" s="112">
        <f t="shared" si="18"/>
        <v>850.67787944931229</v>
      </c>
      <c r="CL31" s="112">
        <f t="shared" si="18"/>
        <v>800.63800418758808</v>
      </c>
      <c r="CM31" s="112">
        <f t="shared" si="18"/>
        <v>750.59812892586388</v>
      </c>
      <c r="CN31" s="112">
        <f t="shared" si="18"/>
        <v>700.55825366413967</v>
      </c>
      <c r="CO31" s="112">
        <f t="shared" si="18"/>
        <v>650.51837840241546</v>
      </c>
      <c r="CP31" s="112">
        <f t="shared" si="18"/>
        <v>600.47850314069126</v>
      </c>
      <c r="CQ31" s="112">
        <f t="shared" si="18"/>
        <v>550.43862787896705</v>
      </c>
      <c r="CR31" s="112">
        <f t="shared" si="18"/>
        <v>500.39875261724279</v>
      </c>
      <c r="CS31" s="112">
        <f t="shared" si="18"/>
        <v>450.35887735551853</v>
      </c>
      <c r="CT31" s="112">
        <f t="shared" si="18"/>
        <v>400.31900209379427</v>
      </c>
      <c r="CU31" s="112">
        <f t="shared" si="18"/>
        <v>350.27912683207001</v>
      </c>
      <c r="CV31" s="113">
        <f t="shared" si="18"/>
        <v>300.23925157034574</v>
      </c>
      <c r="CW31" s="113">
        <f t="shared" si="18"/>
        <v>250.19937630862148</v>
      </c>
      <c r="CX31" s="113">
        <f t="shared" si="18"/>
        <v>200.15950104689722</v>
      </c>
      <c r="CY31" s="113">
        <f t="shared" si="18"/>
        <v>150.11962578517296</v>
      </c>
      <c r="CZ31" s="113">
        <f t="shared" si="18"/>
        <v>100.07975052344869</v>
      </c>
      <c r="DA31" s="113">
        <f t="shared" si="18"/>
        <v>50.03987526172444</v>
      </c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</row>
    <row r="32" spans="1:115" ht="15">
      <c r="A32" s="83" t="s">
        <v>95</v>
      </c>
      <c r="B32" s="83"/>
      <c r="C32" s="8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2"/>
      <c r="Q32" s="112"/>
      <c r="R32" s="112"/>
      <c r="S32" s="115"/>
      <c r="T32" s="115"/>
      <c r="U32" s="115"/>
      <c r="V32" s="115"/>
      <c r="W32" s="115"/>
      <c r="X32" s="115"/>
      <c r="Y32" s="115"/>
      <c r="Z32" s="115"/>
      <c r="AA32" s="115"/>
      <c r="AB32" s="83"/>
      <c r="AC32" s="83"/>
      <c r="AD32" s="83"/>
      <c r="AE32" s="112">
        <f t="shared" ref="AE32:CP32" si="19">+AE31-AE33</f>
        <v>460.89660312933273</v>
      </c>
      <c r="AF32" s="112">
        <f t="shared" si="19"/>
        <v>441.69257799894388</v>
      </c>
      <c r="AG32" s="112">
        <f t="shared" si="19"/>
        <v>422.48855286855502</v>
      </c>
      <c r="AH32" s="112">
        <f t="shared" si="19"/>
        <v>403.28452773816616</v>
      </c>
      <c r="AI32" s="112">
        <f t="shared" si="19"/>
        <v>384.08050260777731</v>
      </c>
      <c r="AJ32" s="112">
        <f t="shared" si="19"/>
        <v>364.87647747738845</v>
      </c>
      <c r="AK32" s="112">
        <f t="shared" si="19"/>
        <v>345.67245234699959</v>
      </c>
      <c r="AL32" s="112">
        <f t="shared" si="19"/>
        <v>326.46842721661073</v>
      </c>
      <c r="AM32" s="112">
        <f t="shared" si="19"/>
        <v>307.26440208622188</v>
      </c>
      <c r="AN32" s="112">
        <f t="shared" si="19"/>
        <v>288.06037695583302</v>
      </c>
      <c r="AO32" s="112">
        <f t="shared" si="19"/>
        <v>268.85635182544416</v>
      </c>
      <c r="AP32" s="112">
        <f t="shared" si="19"/>
        <v>249.65232669505531</v>
      </c>
      <c r="AQ32" s="112">
        <f t="shared" si="19"/>
        <v>230.44830156466645</v>
      </c>
      <c r="AR32" s="112">
        <f t="shared" si="19"/>
        <v>211.24427643427759</v>
      </c>
      <c r="AS32" s="112">
        <f t="shared" si="19"/>
        <v>192.04025130388874</v>
      </c>
      <c r="AT32" s="112">
        <f t="shared" si="19"/>
        <v>172.83622617349988</v>
      </c>
      <c r="AU32" s="112">
        <f t="shared" si="19"/>
        <v>153.63220104311102</v>
      </c>
      <c r="AV32" s="112">
        <f t="shared" si="19"/>
        <v>134.42817591272217</v>
      </c>
      <c r="AW32" s="112">
        <f t="shared" si="19"/>
        <v>115.22415078233331</v>
      </c>
      <c r="AX32" s="112">
        <f t="shared" si="19"/>
        <v>96.020125651944454</v>
      </c>
      <c r="AY32" s="112">
        <f t="shared" si="19"/>
        <v>76.816100521555597</v>
      </c>
      <c r="AZ32" s="112">
        <f t="shared" si="19"/>
        <v>57.612075391166734</v>
      </c>
      <c r="BA32" s="112">
        <f t="shared" si="19"/>
        <v>38.40805026077787</v>
      </c>
      <c r="BB32" s="112">
        <f t="shared" si="19"/>
        <v>19.204025130389006</v>
      </c>
      <c r="BC32" s="112">
        <f t="shared" si="19"/>
        <v>1.4210854715202004E-13</v>
      </c>
      <c r="BD32" s="112">
        <f t="shared" si="19"/>
        <v>457.48240568745734</v>
      </c>
      <c r="BE32" s="112">
        <f t="shared" si="19"/>
        <v>438.42063878381327</v>
      </c>
      <c r="BF32" s="112">
        <f t="shared" si="19"/>
        <v>419.3588718801692</v>
      </c>
      <c r="BG32" s="112">
        <f t="shared" si="19"/>
        <v>400.29710497652513</v>
      </c>
      <c r="BH32" s="112">
        <f t="shared" si="19"/>
        <v>381.23533807288106</v>
      </c>
      <c r="BI32" s="112">
        <f t="shared" si="19"/>
        <v>362.17357116923699</v>
      </c>
      <c r="BJ32" s="112">
        <f t="shared" si="19"/>
        <v>343.11180426559292</v>
      </c>
      <c r="BK32" s="112">
        <f t="shared" si="19"/>
        <v>324.05003736194885</v>
      </c>
      <c r="BL32" s="112">
        <f t="shared" si="19"/>
        <v>304.98827045830478</v>
      </c>
      <c r="BM32" s="112">
        <f t="shared" si="19"/>
        <v>285.92650355466071</v>
      </c>
      <c r="BN32" s="112">
        <f t="shared" si="19"/>
        <v>266.86473665101664</v>
      </c>
      <c r="BO32" s="112">
        <f t="shared" si="19"/>
        <v>247.80296974737257</v>
      </c>
      <c r="BP32" s="112">
        <f t="shared" si="19"/>
        <v>228.7412028437285</v>
      </c>
      <c r="BQ32" s="112">
        <f t="shared" si="19"/>
        <v>209.67943594008443</v>
      </c>
      <c r="BR32" s="112">
        <f t="shared" si="19"/>
        <v>190.61766903644036</v>
      </c>
      <c r="BS32" s="112">
        <f t="shared" si="19"/>
        <v>171.55590213279629</v>
      </c>
      <c r="BT32" s="112">
        <f t="shared" si="19"/>
        <v>152.49413522915222</v>
      </c>
      <c r="BU32" s="112">
        <f t="shared" si="19"/>
        <v>133.43236832550815</v>
      </c>
      <c r="BV32" s="112">
        <f t="shared" si="19"/>
        <v>114.37060142186409</v>
      </c>
      <c r="BW32" s="112">
        <f t="shared" si="19"/>
        <v>95.308834518220038</v>
      </c>
      <c r="BX32" s="112">
        <f t="shared" si="19"/>
        <v>76.247067614575982</v>
      </c>
      <c r="BY32" s="112">
        <f t="shared" si="19"/>
        <v>57.185300710931926</v>
      </c>
      <c r="BZ32" s="112">
        <f t="shared" si="19"/>
        <v>38.12353380728787</v>
      </c>
      <c r="CA32" s="112">
        <f t="shared" si="19"/>
        <v>19.061766903643814</v>
      </c>
      <c r="CB32" s="112">
        <f t="shared" si="19"/>
        <v>-2.4158453015843406E-13</v>
      </c>
      <c r="CC32" s="112">
        <f t="shared" si="19"/>
        <v>1200.9570062813821</v>
      </c>
      <c r="CD32" s="112">
        <f t="shared" si="19"/>
        <v>1150.9171310196577</v>
      </c>
      <c r="CE32" s="112">
        <f t="shared" si="19"/>
        <v>1100.8772557579334</v>
      </c>
      <c r="CF32" s="112">
        <f t="shared" si="19"/>
        <v>1050.8373804962091</v>
      </c>
      <c r="CG32" s="112">
        <f t="shared" si="19"/>
        <v>1000.7975052344849</v>
      </c>
      <c r="CH32" s="112">
        <f t="shared" si="19"/>
        <v>950.7576299727607</v>
      </c>
      <c r="CI32" s="112">
        <f t="shared" si="19"/>
        <v>900.71775471103649</v>
      </c>
      <c r="CJ32" s="112">
        <f t="shared" si="19"/>
        <v>850.67787944931229</v>
      </c>
      <c r="CK32" s="112">
        <f t="shared" si="19"/>
        <v>800.63800418758808</v>
      </c>
      <c r="CL32" s="112">
        <f t="shared" si="19"/>
        <v>750.59812892586388</v>
      </c>
      <c r="CM32" s="112">
        <f t="shared" si="19"/>
        <v>700.55825366413967</v>
      </c>
      <c r="CN32" s="112">
        <f t="shared" si="19"/>
        <v>650.51837840241546</v>
      </c>
      <c r="CO32" s="112">
        <f t="shared" si="19"/>
        <v>600.47850314069126</v>
      </c>
      <c r="CP32" s="112">
        <f t="shared" si="19"/>
        <v>550.43862787896705</v>
      </c>
      <c r="CQ32" s="112">
        <f t="shared" ref="CQ32:DA32" si="20">+CQ31-CQ33</f>
        <v>500.39875261724279</v>
      </c>
      <c r="CR32" s="112">
        <f t="shared" si="20"/>
        <v>450.35887735551853</v>
      </c>
      <c r="CS32" s="112">
        <f t="shared" si="20"/>
        <v>400.31900209379427</v>
      </c>
      <c r="CT32" s="112">
        <f t="shared" si="20"/>
        <v>350.27912683207001</v>
      </c>
      <c r="CU32" s="112">
        <f t="shared" si="20"/>
        <v>300.23925157034574</v>
      </c>
      <c r="CV32" s="113">
        <f t="shared" si="20"/>
        <v>250.19937630862148</v>
      </c>
      <c r="CW32" s="113">
        <f t="shared" si="20"/>
        <v>200.15950104689722</v>
      </c>
      <c r="CX32" s="113">
        <f t="shared" si="20"/>
        <v>150.11962578517296</v>
      </c>
      <c r="CY32" s="113">
        <f t="shared" si="20"/>
        <v>100.07975052344869</v>
      </c>
      <c r="CZ32" s="113">
        <f t="shared" si="20"/>
        <v>50.03987526172444</v>
      </c>
      <c r="DA32" s="113">
        <f t="shared" si="20"/>
        <v>1.8474111129762605E-13</v>
      </c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</row>
    <row r="33" spans="1:115" ht="15">
      <c r="A33" s="83" t="s">
        <v>96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114"/>
      <c r="Q33" s="114"/>
      <c r="R33" s="114"/>
      <c r="S33" s="114"/>
      <c r="T33" s="115"/>
      <c r="U33" s="115"/>
      <c r="V33" s="115"/>
      <c r="W33" s="115"/>
      <c r="X33" s="115"/>
      <c r="Y33" s="115"/>
      <c r="Z33" s="115"/>
      <c r="AA33" s="115"/>
      <c r="AB33" s="83"/>
      <c r="AC33" s="83"/>
      <c r="AD33" s="83"/>
      <c r="AE33" s="114">
        <f>IF(AE31&gt;1,AE31/$B$7,0)</f>
        <v>19.204025130388864</v>
      </c>
      <c r="AF33" s="114">
        <f>IF(AF31&gt;1,AE33,0)</f>
        <v>19.204025130388864</v>
      </c>
      <c r="AG33" s="114">
        <f t="shared" ref="AG33:BC33" si="21">IF(AG31&gt;1,AF33,0)</f>
        <v>19.204025130388864</v>
      </c>
      <c r="AH33" s="114">
        <f t="shared" si="21"/>
        <v>19.204025130388864</v>
      </c>
      <c r="AI33" s="114">
        <f t="shared" si="21"/>
        <v>19.204025130388864</v>
      </c>
      <c r="AJ33" s="114">
        <f t="shared" si="21"/>
        <v>19.204025130388864</v>
      </c>
      <c r="AK33" s="114">
        <f t="shared" si="21"/>
        <v>19.204025130388864</v>
      </c>
      <c r="AL33" s="114">
        <f t="shared" si="21"/>
        <v>19.204025130388864</v>
      </c>
      <c r="AM33" s="114">
        <f t="shared" si="21"/>
        <v>19.204025130388864</v>
      </c>
      <c r="AN33" s="114">
        <f t="shared" si="21"/>
        <v>19.204025130388864</v>
      </c>
      <c r="AO33" s="114">
        <f t="shared" si="21"/>
        <v>19.204025130388864</v>
      </c>
      <c r="AP33" s="114">
        <f t="shared" si="21"/>
        <v>19.204025130388864</v>
      </c>
      <c r="AQ33" s="114">
        <f t="shared" si="21"/>
        <v>19.204025130388864</v>
      </c>
      <c r="AR33" s="114">
        <f t="shared" si="21"/>
        <v>19.204025130388864</v>
      </c>
      <c r="AS33" s="114">
        <f t="shared" si="21"/>
        <v>19.204025130388864</v>
      </c>
      <c r="AT33" s="114">
        <f t="shared" si="21"/>
        <v>19.204025130388864</v>
      </c>
      <c r="AU33" s="114">
        <f t="shared" si="21"/>
        <v>19.204025130388864</v>
      </c>
      <c r="AV33" s="114">
        <f t="shared" si="21"/>
        <v>19.204025130388864</v>
      </c>
      <c r="AW33" s="114">
        <f t="shared" si="21"/>
        <v>19.204025130388864</v>
      </c>
      <c r="AX33" s="114">
        <f t="shared" si="21"/>
        <v>19.204025130388864</v>
      </c>
      <c r="AY33" s="114">
        <f t="shared" si="21"/>
        <v>19.204025130388864</v>
      </c>
      <c r="AZ33" s="114">
        <f t="shared" si="21"/>
        <v>19.204025130388864</v>
      </c>
      <c r="BA33" s="114">
        <f t="shared" si="21"/>
        <v>19.204025130388864</v>
      </c>
      <c r="BB33" s="114">
        <f t="shared" si="21"/>
        <v>19.204025130388864</v>
      </c>
      <c r="BC33" s="114">
        <f t="shared" si="21"/>
        <v>19.204025130388864</v>
      </c>
      <c r="BD33" s="114">
        <f>IF(BD31&gt;1,BD31/$B$7,0)</f>
        <v>19.061766903644056</v>
      </c>
      <c r="BE33" s="114">
        <f>IF(BE31&gt;1,BD33,0)</f>
        <v>19.061766903644056</v>
      </c>
      <c r="BF33" s="114">
        <f t="shared" ref="BF33:CB33" si="22">IF(BF31&gt;1,BE33,0)</f>
        <v>19.061766903644056</v>
      </c>
      <c r="BG33" s="114">
        <f t="shared" si="22"/>
        <v>19.061766903644056</v>
      </c>
      <c r="BH33" s="114">
        <f t="shared" si="22"/>
        <v>19.061766903644056</v>
      </c>
      <c r="BI33" s="114">
        <f t="shared" si="22"/>
        <v>19.061766903644056</v>
      </c>
      <c r="BJ33" s="114">
        <f t="shared" si="22"/>
        <v>19.061766903644056</v>
      </c>
      <c r="BK33" s="114">
        <f t="shared" si="22"/>
        <v>19.061766903644056</v>
      </c>
      <c r="BL33" s="114">
        <f t="shared" si="22"/>
        <v>19.061766903644056</v>
      </c>
      <c r="BM33" s="114">
        <f t="shared" si="22"/>
        <v>19.061766903644056</v>
      </c>
      <c r="BN33" s="114">
        <f t="shared" si="22"/>
        <v>19.061766903644056</v>
      </c>
      <c r="BO33" s="114">
        <f t="shared" si="22"/>
        <v>19.061766903644056</v>
      </c>
      <c r="BP33" s="114">
        <f t="shared" si="22"/>
        <v>19.061766903644056</v>
      </c>
      <c r="BQ33" s="114">
        <f t="shared" si="22"/>
        <v>19.061766903644056</v>
      </c>
      <c r="BR33" s="114">
        <f t="shared" si="22"/>
        <v>19.061766903644056</v>
      </c>
      <c r="BS33" s="114">
        <f t="shared" si="22"/>
        <v>19.061766903644056</v>
      </c>
      <c r="BT33" s="114">
        <f t="shared" si="22"/>
        <v>19.061766903644056</v>
      </c>
      <c r="BU33" s="114">
        <f t="shared" si="22"/>
        <v>19.061766903644056</v>
      </c>
      <c r="BV33" s="114">
        <f t="shared" si="22"/>
        <v>19.061766903644056</v>
      </c>
      <c r="BW33" s="114">
        <f t="shared" si="22"/>
        <v>19.061766903644056</v>
      </c>
      <c r="BX33" s="114">
        <f t="shared" si="22"/>
        <v>19.061766903644056</v>
      </c>
      <c r="BY33" s="114">
        <f t="shared" si="22"/>
        <v>19.061766903644056</v>
      </c>
      <c r="BZ33" s="114">
        <f t="shared" si="22"/>
        <v>19.061766903644056</v>
      </c>
      <c r="CA33" s="114">
        <f t="shared" si="22"/>
        <v>19.061766903644056</v>
      </c>
      <c r="CB33" s="114">
        <f t="shared" si="22"/>
        <v>19.061766903644056</v>
      </c>
      <c r="CC33" s="114">
        <f>IF(CC31&gt;1,CC31/$B$7,0)</f>
        <v>50.039875261724255</v>
      </c>
      <c r="CD33" s="114">
        <f>IF(CD31&gt;1,CC33,0)</f>
        <v>50.039875261724255</v>
      </c>
      <c r="CE33" s="114">
        <f t="shared" ref="CE33:DA33" si="23">IF(CE31&gt;1,CD33,0)</f>
        <v>50.039875261724255</v>
      </c>
      <c r="CF33" s="114">
        <f t="shared" si="23"/>
        <v>50.039875261724255</v>
      </c>
      <c r="CG33" s="114">
        <f t="shared" si="23"/>
        <v>50.039875261724255</v>
      </c>
      <c r="CH33" s="114">
        <f t="shared" si="23"/>
        <v>50.039875261724255</v>
      </c>
      <c r="CI33" s="114">
        <f t="shared" si="23"/>
        <v>50.039875261724255</v>
      </c>
      <c r="CJ33" s="114">
        <f t="shared" si="23"/>
        <v>50.039875261724255</v>
      </c>
      <c r="CK33" s="114">
        <f t="shared" si="23"/>
        <v>50.039875261724255</v>
      </c>
      <c r="CL33" s="114">
        <f t="shared" si="23"/>
        <v>50.039875261724255</v>
      </c>
      <c r="CM33" s="114">
        <f t="shared" si="23"/>
        <v>50.039875261724255</v>
      </c>
      <c r="CN33" s="114">
        <f t="shared" si="23"/>
        <v>50.039875261724255</v>
      </c>
      <c r="CO33" s="114">
        <f t="shared" si="23"/>
        <v>50.039875261724255</v>
      </c>
      <c r="CP33" s="114">
        <f t="shared" si="23"/>
        <v>50.039875261724255</v>
      </c>
      <c r="CQ33" s="114">
        <f t="shared" si="23"/>
        <v>50.039875261724255</v>
      </c>
      <c r="CR33" s="114">
        <f t="shared" si="23"/>
        <v>50.039875261724255</v>
      </c>
      <c r="CS33" s="114">
        <f t="shared" si="23"/>
        <v>50.039875261724255</v>
      </c>
      <c r="CT33" s="114">
        <f t="shared" si="23"/>
        <v>50.039875261724255</v>
      </c>
      <c r="CU33" s="114">
        <f t="shared" si="23"/>
        <v>50.039875261724255</v>
      </c>
      <c r="CV33" s="114">
        <f t="shared" si="23"/>
        <v>50.039875261724255</v>
      </c>
      <c r="CW33" s="114">
        <f t="shared" si="23"/>
        <v>50.039875261724255</v>
      </c>
      <c r="CX33" s="114">
        <f t="shared" si="23"/>
        <v>50.039875261724255</v>
      </c>
      <c r="CY33" s="114">
        <f t="shared" si="23"/>
        <v>50.039875261724255</v>
      </c>
      <c r="CZ33" s="114">
        <f t="shared" si="23"/>
        <v>50.039875261724255</v>
      </c>
      <c r="DA33" s="114">
        <f t="shared" si="23"/>
        <v>50.039875261724255</v>
      </c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</row>
    <row r="34" spans="1:115" ht="1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</row>
    <row r="35" spans="1:115">
      <c r="A35" s="4" t="str">
        <f>'Low LF - portfolio costs'!A14</f>
        <v>Wind - PC 20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</row>
    <row r="36" spans="1:115" ht="15">
      <c r="A36" s="83" t="s">
        <v>94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112"/>
      <c r="Q36" s="112"/>
      <c r="R36" s="112"/>
      <c r="S36" s="112"/>
      <c r="T36" s="112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2">
        <f>'Low LF - portfolio costs'!AF$12*AE$22</f>
        <v>528.33440562462386</v>
      </c>
      <c r="AG36" s="112">
        <f t="shared" ref="AG36:BD36" si="24">IF(AF37&gt;0,AF37,0)</f>
        <v>507.20102939963891</v>
      </c>
      <c r="AH36" s="112">
        <f t="shared" si="24"/>
        <v>486.06765317465397</v>
      </c>
      <c r="AI36" s="112">
        <f t="shared" si="24"/>
        <v>464.93427694966903</v>
      </c>
      <c r="AJ36" s="112">
        <f t="shared" si="24"/>
        <v>443.80090072468408</v>
      </c>
      <c r="AK36" s="112">
        <f t="shared" si="24"/>
        <v>422.66752449969914</v>
      </c>
      <c r="AL36" s="112">
        <f t="shared" si="24"/>
        <v>401.5341482747142</v>
      </c>
      <c r="AM36" s="112">
        <f t="shared" si="24"/>
        <v>380.40077204972926</v>
      </c>
      <c r="AN36" s="112">
        <f t="shared" si="24"/>
        <v>359.26739582474431</v>
      </c>
      <c r="AO36" s="112">
        <f t="shared" si="24"/>
        <v>338.13401959975937</v>
      </c>
      <c r="AP36" s="112">
        <f t="shared" si="24"/>
        <v>317.00064337477443</v>
      </c>
      <c r="AQ36" s="112">
        <f t="shared" si="24"/>
        <v>295.86726714978948</v>
      </c>
      <c r="AR36" s="112">
        <f t="shared" si="24"/>
        <v>274.73389092480454</v>
      </c>
      <c r="AS36" s="112">
        <f t="shared" si="24"/>
        <v>253.6005146998196</v>
      </c>
      <c r="AT36" s="112">
        <f t="shared" si="24"/>
        <v>232.46713847483466</v>
      </c>
      <c r="AU36" s="112">
        <f t="shared" si="24"/>
        <v>211.33376224984971</v>
      </c>
      <c r="AV36" s="112">
        <f t="shared" si="24"/>
        <v>190.20038602486477</v>
      </c>
      <c r="AW36" s="112">
        <f t="shared" si="24"/>
        <v>169.06700979987983</v>
      </c>
      <c r="AX36" s="112">
        <f t="shared" si="24"/>
        <v>147.93363357489488</v>
      </c>
      <c r="AY36" s="112">
        <f t="shared" si="24"/>
        <v>126.80025734990993</v>
      </c>
      <c r="AZ36" s="112">
        <f t="shared" si="24"/>
        <v>105.66688112492497</v>
      </c>
      <c r="BA36" s="112">
        <f t="shared" si="24"/>
        <v>84.533504899940013</v>
      </c>
      <c r="BB36" s="112">
        <f t="shared" si="24"/>
        <v>63.400128674955056</v>
      </c>
      <c r="BC36" s="112">
        <f t="shared" si="24"/>
        <v>42.266752449970099</v>
      </c>
      <c r="BD36" s="112">
        <f t="shared" si="24"/>
        <v>21.133376224985145</v>
      </c>
      <c r="BE36" s="112">
        <f>'Low LF - portfolio costs'!BE$12*BD$22</f>
        <v>505.51805828464018</v>
      </c>
      <c r="BF36" s="112">
        <f t="shared" ref="BF36:CC36" si="25">IF(BE37&gt;0,BE37,0)</f>
        <v>485.29733595325456</v>
      </c>
      <c r="BG36" s="112">
        <f t="shared" si="25"/>
        <v>465.07661362186894</v>
      </c>
      <c r="BH36" s="112">
        <f t="shared" si="25"/>
        <v>444.85589129048333</v>
      </c>
      <c r="BI36" s="112">
        <f t="shared" si="25"/>
        <v>424.63516895909771</v>
      </c>
      <c r="BJ36" s="112">
        <f t="shared" si="25"/>
        <v>404.4144466277121</v>
      </c>
      <c r="BK36" s="112">
        <f t="shared" si="25"/>
        <v>384.19372429632648</v>
      </c>
      <c r="BL36" s="112">
        <f t="shared" si="25"/>
        <v>363.97300196494086</v>
      </c>
      <c r="BM36" s="112">
        <f t="shared" si="25"/>
        <v>343.75227963355525</v>
      </c>
      <c r="BN36" s="112">
        <f t="shared" si="25"/>
        <v>323.53155730216963</v>
      </c>
      <c r="BO36" s="112">
        <f t="shared" si="25"/>
        <v>303.31083497078401</v>
      </c>
      <c r="BP36" s="112">
        <f t="shared" si="25"/>
        <v>283.0901126393984</v>
      </c>
      <c r="BQ36" s="112">
        <f t="shared" si="25"/>
        <v>262.86939030801278</v>
      </c>
      <c r="BR36" s="112">
        <f t="shared" si="25"/>
        <v>242.64866797662717</v>
      </c>
      <c r="BS36" s="112">
        <f t="shared" si="25"/>
        <v>222.42794564524155</v>
      </c>
      <c r="BT36" s="112">
        <f t="shared" si="25"/>
        <v>202.20722331385593</v>
      </c>
      <c r="BU36" s="112">
        <f t="shared" si="25"/>
        <v>181.98650098247032</v>
      </c>
      <c r="BV36" s="112">
        <f t="shared" si="25"/>
        <v>161.7657786510847</v>
      </c>
      <c r="BW36" s="112">
        <f t="shared" si="25"/>
        <v>141.54505631969909</v>
      </c>
      <c r="BX36" s="112">
        <f t="shared" si="25"/>
        <v>121.32433398831348</v>
      </c>
      <c r="BY36" s="112">
        <f t="shared" si="25"/>
        <v>101.10361165692788</v>
      </c>
      <c r="BZ36" s="112">
        <f t="shared" si="25"/>
        <v>80.88288932554228</v>
      </c>
      <c r="CA36" s="112">
        <f t="shared" si="25"/>
        <v>60.662166994156678</v>
      </c>
      <c r="CB36" s="112">
        <f t="shared" si="25"/>
        <v>40.441444662771076</v>
      </c>
      <c r="CC36" s="112">
        <f t="shared" si="25"/>
        <v>20.22072233138547</v>
      </c>
      <c r="CD36" s="112">
        <f>'Low LF - portfolio costs'!CD$12*CC$22</f>
        <v>1381.1073079120911</v>
      </c>
      <c r="CE36" s="112">
        <f t="shared" ref="CE36:DB36" si="26">IF(CD37&gt;0,CD37,0)</f>
        <v>1325.8630155956075</v>
      </c>
      <c r="CF36" s="112">
        <f t="shared" si="26"/>
        <v>1270.618723279124</v>
      </c>
      <c r="CG36" s="112">
        <f t="shared" si="26"/>
        <v>1215.3744309626404</v>
      </c>
      <c r="CH36" s="112">
        <f t="shared" si="26"/>
        <v>1160.1301386461569</v>
      </c>
      <c r="CI36" s="112">
        <f t="shared" si="26"/>
        <v>1104.8858463296733</v>
      </c>
      <c r="CJ36" s="112">
        <f t="shared" si="26"/>
        <v>1049.6415540131898</v>
      </c>
      <c r="CK36" s="112">
        <f t="shared" si="26"/>
        <v>994.3972616967061</v>
      </c>
      <c r="CL36" s="112">
        <f t="shared" si="26"/>
        <v>939.15296938022243</v>
      </c>
      <c r="CM36" s="112">
        <f t="shared" si="26"/>
        <v>883.90867706373876</v>
      </c>
      <c r="CN36" s="112">
        <f t="shared" si="26"/>
        <v>828.6643847472551</v>
      </c>
      <c r="CO36" s="112">
        <f t="shared" si="26"/>
        <v>773.42009243077143</v>
      </c>
      <c r="CP36" s="112">
        <f t="shared" si="26"/>
        <v>718.17580011428777</v>
      </c>
      <c r="CQ36" s="112">
        <f t="shared" si="26"/>
        <v>662.9315077978041</v>
      </c>
      <c r="CR36" s="112">
        <f t="shared" si="26"/>
        <v>607.68721548132044</v>
      </c>
      <c r="CS36" s="112">
        <f t="shared" si="26"/>
        <v>552.44292316483677</v>
      </c>
      <c r="CT36" s="112">
        <f t="shared" si="26"/>
        <v>497.1986308483531</v>
      </c>
      <c r="CU36" s="112">
        <f t="shared" si="26"/>
        <v>441.95433853186944</v>
      </c>
      <c r="CV36" s="113">
        <f t="shared" si="26"/>
        <v>386.71004621538577</v>
      </c>
      <c r="CW36" s="113">
        <f t="shared" si="26"/>
        <v>331.46575389890211</v>
      </c>
      <c r="CX36" s="113">
        <f t="shared" si="26"/>
        <v>276.22146158241844</v>
      </c>
      <c r="CY36" s="113">
        <f t="shared" si="26"/>
        <v>220.9771692659348</v>
      </c>
      <c r="CZ36" s="113">
        <f t="shared" si="26"/>
        <v>165.73287694945117</v>
      </c>
      <c r="DA36" s="113">
        <f t="shared" si="26"/>
        <v>110.48858463296753</v>
      </c>
      <c r="DB36" s="113">
        <f t="shared" si="26"/>
        <v>55.244292316483886</v>
      </c>
      <c r="DC36" s="113"/>
      <c r="DD36" s="113"/>
      <c r="DE36" s="113"/>
      <c r="DF36" s="113"/>
      <c r="DG36" s="113"/>
      <c r="DH36" s="113"/>
      <c r="DI36" s="113"/>
      <c r="DJ36" s="113"/>
      <c r="DK36" s="113"/>
    </row>
    <row r="37" spans="1:115" ht="15">
      <c r="A37" s="83" t="s">
        <v>95</v>
      </c>
      <c r="B37" s="83"/>
      <c r="C37" s="8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2"/>
      <c r="Q37" s="112"/>
      <c r="R37" s="112"/>
      <c r="S37" s="112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2">
        <f t="shared" ref="AF37:CQ37" si="27">+AF36-AF38</f>
        <v>507.20102939963891</v>
      </c>
      <c r="AG37" s="112">
        <f t="shared" si="27"/>
        <v>486.06765317465397</v>
      </c>
      <c r="AH37" s="112">
        <f t="shared" si="27"/>
        <v>464.93427694966903</v>
      </c>
      <c r="AI37" s="112">
        <f t="shared" si="27"/>
        <v>443.80090072468408</v>
      </c>
      <c r="AJ37" s="112">
        <f t="shared" si="27"/>
        <v>422.66752449969914</v>
      </c>
      <c r="AK37" s="112">
        <f t="shared" si="27"/>
        <v>401.5341482747142</v>
      </c>
      <c r="AL37" s="112">
        <f t="shared" si="27"/>
        <v>380.40077204972926</v>
      </c>
      <c r="AM37" s="112">
        <f t="shared" si="27"/>
        <v>359.26739582474431</v>
      </c>
      <c r="AN37" s="112">
        <f t="shared" si="27"/>
        <v>338.13401959975937</v>
      </c>
      <c r="AO37" s="112">
        <f t="shared" si="27"/>
        <v>317.00064337477443</v>
      </c>
      <c r="AP37" s="112">
        <f t="shared" si="27"/>
        <v>295.86726714978948</v>
      </c>
      <c r="AQ37" s="112">
        <f t="shared" si="27"/>
        <v>274.73389092480454</v>
      </c>
      <c r="AR37" s="112">
        <f t="shared" si="27"/>
        <v>253.6005146998196</v>
      </c>
      <c r="AS37" s="112">
        <f t="shared" si="27"/>
        <v>232.46713847483466</v>
      </c>
      <c r="AT37" s="112">
        <f t="shared" si="27"/>
        <v>211.33376224984971</v>
      </c>
      <c r="AU37" s="112">
        <f t="shared" si="27"/>
        <v>190.20038602486477</v>
      </c>
      <c r="AV37" s="112">
        <f t="shared" si="27"/>
        <v>169.06700979987983</v>
      </c>
      <c r="AW37" s="112">
        <f t="shared" si="27"/>
        <v>147.93363357489488</v>
      </c>
      <c r="AX37" s="112">
        <f t="shared" si="27"/>
        <v>126.80025734990993</v>
      </c>
      <c r="AY37" s="112">
        <f t="shared" si="27"/>
        <v>105.66688112492497</v>
      </c>
      <c r="AZ37" s="112">
        <f t="shared" si="27"/>
        <v>84.533504899940013</v>
      </c>
      <c r="BA37" s="112">
        <f t="shared" si="27"/>
        <v>63.400128674955056</v>
      </c>
      <c r="BB37" s="112">
        <f t="shared" si="27"/>
        <v>42.266752449970099</v>
      </c>
      <c r="BC37" s="112">
        <f t="shared" si="27"/>
        <v>21.133376224985145</v>
      </c>
      <c r="BD37" s="112">
        <f t="shared" si="27"/>
        <v>1.9184653865522705E-13</v>
      </c>
      <c r="BE37" s="112">
        <f t="shared" si="27"/>
        <v>485.29733595325456</v>
      </c>
      <c r="BF37" s="112">
        <f t="shared" si="27"/>
        <v>465.07661362186894</v>
      </c>
      <c r="BG37" s="112">
        <f t="shared" si="27"/>
        <v>444.85589129048333</v>
      </c>
      <c r="BH37" s="112">
        <f t="shared" si="27"/>
        <v>424.63516895909771</v>
      </c>
      <c r="BI37" s="112">
        <f t="shared" si="27"/>
        <v>404.4144466277121</v>
      </c>
      <c r="BJ37" s="112">
        <f t="shared" si="27"/>
        <v>384.19372429632648</v>
      </c>
      <c r="BK37" s="112">
        <f t="shared" si="27"/>
        <v>363.97300196494086</v>
      </c>
      <c r="BL37" s="112">
        <f t="shared" si="27"/>
        <v>343.75227963355525</v>
      </c>
      <c r="BM37" s="112">
        <f t="shared" si="27"/>
        <v>323.53155730216963</v>
      </c>
      <c r="BN37" s="112">
        <f t="shared" si="27"/>
        <v>303.31083497078401</v>
      </c>
      <c r="BO37" s="112">
        <f t="shared" si="27"/>
        <v>283.0901126393984</v>
      </c>
      <c r="BP37" s="112">
        <f t="shared" si="27"/>
        <v>262.86939030801278</v>
      </c>
      <c r="BQ37" s="112">
        <f t="shared" si="27"/>
        <v>242.64866797662717</v>
      </c>
      <c r="BR37" s="112">
        <f t="shared" si="27"/>
        <v>222.42794564524155</v>
      </c>
      <c r="BS37" s="112">
        <f t="shared" si="27"/>
        <v>202.20722331385593</v>
      </c>
      <c r="BT37" s="112">
        <f t="shared" si="27"/>
        <v>181.98650098247032</v>
      </c>
      <c r="BU37" s="112">
        <f t="shared" si="27"/>
        <v>161.7657786510847</v>
      </c>
      <c r="BV37" s="112">
        <f t="shared" si="27"/>
        <v>141.54505631969909</v>
      </c>
      <c r="BW37" s="112">
        <f t="shared" si="27"/>
        <v>121.32433398831348</v>
      </c>
      <c r="BX37" s="112">
        <f t="shared" si="27"/>
        <v>101.10361165692788</v>
      </c>
      <c r="BY37" s="112">
        <f t="shared" si="27"/>
        <v>80.88288932554228</v>
      </c>
      <c r="BZ37" s="112">
        <f t="shared" si="27"/>
        <v>60.662166994156678</v>
      </c>
      <c r="CA37" s="112">
        <f t="shared" si="27"/>
        <v>40.441444662771076</v>
      </c>
      <c r="CB37" s="112">
        <f t="shared" si="27"/>
        <v>20.22072233138547</v>
      </c>
      <c r="CC37" s="112">
        <f t="shared" si="27"/>
        <v>-1.3500311979441904E-13</v>
      </c>
      <c r="CD37" s="112">
        <f t="shared" si="27"/>
        <v>1325.8630155956075</v>
      </c>
      <c r="CE37" s="112">
        <f t="shared" si="27"/>
        <v>1270.618723279124</v>
      </c>
      <c r="CF37" s="112">
        <f t="shared" si="27"/>
        <v>1215.3744309626404</v>
      </c>
      <c r="CG37" s="112">
        <f t="shared" si="27"/>
        <v>1160.1301386461569</v>
      </c>
      <c r="CH37" s="112">
        <f t="shared" si="27"/>
        <v>1104.8858463296733</v>
      </c>
      <c r="CI37" s="112">
        <f t="shared" si="27"/>
        <v>1049.6415540131898</v>
      </c>
      <c r="CJ37" s="112">
        <f t="shared" si="27"/>
        <v>994.3972616967061</v>
      </c>
      <c r="CK37" s="112">
        <f t="shared" si="27"/>
        <v>939.15296938022243</v>
      </c>
      <c r="CL37" s="112">
        <f t="shared" si="27"/>
        <v>883.90867706373876</v>
      </c>
      <c r="CM37" s="112">
        <f t="shared" si="27"/>
        <v>828.6643847472551</v>
      </c>
      <c r="CN37" s="112">
        <f t="shared" si="27"/>
        <v>773.42009243077143</v>
      </c>
      <c r="CO37" s="112">
        <f t="shared" si="27"/>
        <v>718.17580011428777</v>
      </c>
      <c r="CP37" s="112">
        <f t="shared" si="27"/>
        <v>662.9315077978041</v>
      </c>
      <c r="CQ37" s="112">
        <f t="shared" si="27"/>
        <v>607.68721548132044</v>
      </c>
      <c r="CR37" s="112">
        <f t="shared" ref="CR37:DB37" si="28">+CR36-CR38</f>
        <v>552.44292316483677</v>
      </c>
      <c r="CS37" s="112">
        <f t="shared" si="28"/>
        <v>497.1986308483531</v>
      </c>
      <c r="CT37" s="112">
        <f t="shared" si="28"/>
        <v>441.95433853186944</v>
      </c>
      <c r="CU37" s="112">
        <f t="shared" si="28"/>
        <v>386.71004621538577</v>
      </c>
      <c r="CV37" s="113">
        <f t="shared" si="28"/>
        <v>331.46575389890211</v>
      </c>
      <c r="CW37" s="113">
        <f t="shared" si="28"/>
        <v>276.22146158241844</v>
      </c>
      <c r="CX37" s="113">
        <f t="shared" si="28"/>
        <v>220.9771692659348</v>
      </c>
      <c r="CY37" s="113">
        <f t="shared" si="28"/>
        <v>165.73287694945117</v>
      </c>
      <c r="CZ37" s="113">
        <f t="shared" si="28"/>
        <v>110.48858463296753</v>
      </c>
      <c r="DA37" s="113">
        <f t="shared" si="28"/>
        <v>55.244292316483886</v>
      </c>
      <c r="DB37" s="113">
        <f t="shared" si="28"/>
        <v>2.4158453015843406E-13</v>
      </c>
      <c r="DC37" s="113"/>
      <c r="DD37" s="113"/>
      <c r="DE37" s="113"/>
      <c r="DF37" s="113"/>
      <c r="DG37" s="113"/>
      <c r="DH37" s="113"/>
      <c r="DI37" s="113"/>
      <c r="DJ37" s="113"/>
      <c r="DK37" s="113"/>
    </row>
    <row r="38" spans="1:115" ht="15">
      <c r="A38" s="83" t="s">
        <v>96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114"/>
      <c r="Q38" s="114"/>
      <c r="R38" s="114"/>
      <c r="S38" s="114"/>
      <c r="T38" s="114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4">
        <f>IF(AF36&gt;1,AF36/$B$7,0)</f>
        <v>21.133376224984953</v>
      </c>
      <c r="AG38" s="114">
        <f>IF(AG36&gt;1,AF38,0)</f>
        <v>21.133376224984953</v>
      </c>
      <c r="AH38" s="114">
        <f t="shared" ref="AH38:BD38" si="29">IF(AH36&gt;1,AG38,0)</f>
        <v>21.133376224984953</v>
      </c>
      <c r="AI38" s="114">
        <f t="shared" si="29"/>
        <v>21.133376224984953</v>
      </c>
      <c r="AJ38" s="114">
        <f t="shared" si="29"/>
        <v>21.133376224984953</v>
      </c>
      <c r="AK38" s="114">
        <f t="shared" si="29"/>
        <v>21.133376224984953</v>
      </c>
      <c r="AL38" s="114">
        <f t="shared" si="29"/>
        <v>21.133376224984953</v>
      </c>
      <c r="AM38" s="114">
        <f t="shared" si="29"/>
        <v>21.133376224984953</v>
      </c>
      <c r="AN38" s="114">
        <f t="shared" si="29"/>
        <v>21.133376224984953</v>
      </c>
      <c r="AO38" s="114">
        <f t="shared" si="29"/>
        <v>21.133376224984953</v>
      </c>
      <c r="AP38" s="114">
        <f t="shared" si="29"/>
        <v>21.133376224984953</v>
      </c>
      <c r="AQ38" s="114">
        <f t="shared" si="29"/>
        <v>21.133376224984953</v>
      </c>
      <c r="AR38" s="114">
        <f t="shared" si="29"/>
        <v>21.133376224984953</v>
      </c>
      <c r="AS38" s="114">
        <f t="shared" si="29"/>
        <v>21.133376224984953</v>
      </c>
      <c r="AT38" s="114">
        <f t="shared" si="29"/>
        <v>21.133376224984953</v>
      </c>
      <c r="AU38" s="114">
        <f t="shared" si="29"/>
        <v>21.133376224984953</v>
      </c>
      <c r="AV38" s="114">
        <f t="shared" si="29"/>
        <v>21.133376224984953</v>
      </c>
      <c r="AW38" s="114">
        <f t="shared" si="29"/>
        <v>21.133376224984953</v>
      </c>
      <c r="AX38" s="114">
        <f t="shared" si="29"/>
        <v>21.133376224984953</v>
      </c>
      <c r="AY38" s="114">
        <f t="shared" si="29"/>
        <v>21.133376224984953</v>
      </c>
      <c r="AZ38" s="114">
        <f t="shared" si="29"/>
        <v>21.133376224984953</v>
      </c>
      <c r="BA38" s="114">
        <f t="shared" si="29"/>
        <v>21.133376224984953</v>
      </c>
      <c r="BB38" s="114">
        <f t="shared" si="29"/>
        <v>21.133376224984953</v>
      </c>
      <c r="BC38" s="114">
        <f t="shared" si="29"/>
        <v>21.133376224984953</v>
      </c>
      <c r="BD38" s="114">
        <f t="shared" si="29"/>
        <v>21.133376224984953</v>
      </c>
      <c r="BE38" s="114">
        <f>IF(BE36&gt;1,BE36/$B$7,0)</f>
        <v>20.220722331385605</v>
      </c>
      <c r="BF38" s="114">
        <f>IF(BF36&gt;1,BE38,0)</f>
        <v>20.220722331385605</v>
      </c>
      <c r="BG38" s="114">
        <f t="shared" ref="BG38:CC38" si="30">IF(BG36&gt;1,BF38,0)</f>
        <v>20.220722331385605</v>
      </c>
      <c r="BH38" s="114">
        <f t="shared" si="30"/>
        <v>20.220722331385605</v>
      </c>
      <c r="BI38" s="114">
        <f t="shared" si="30"/>
        <v>20.220722331385605</v>
      </c>
      <c r="BJ38" s="114">
        <f t="shared" si="30"/>
        <v>20.220722331385605</v>
      </c>
      <c r="BK38" s="114">
        <f t="shared" si="30"/>
        <v>20.220722331385605</v>
      </c>
      <c r="BL38" s="114">
        <f t="shared" si="30"/>
        <v>20.220722331385605</v>
      </c>
      <c r="BM38" s="114">
        <f t="shared" si="30"/>
        <v>20.220722331385605</v>
      </c>
      <c r="BN38" s="114">
        <f t="shared" si="30"/>
        <v>20.220722331385605</v>
      </c>
      <c r="BO38" s="114">
        <f t="shared" si="30"/>
        <v>20.220722331385605</v>
      </c>
      <c r="BP38" s="114">
        <f t="shared" si="30"/>
        <v>20.220722331385605</v>
      </c>
      <c r="BQ38" s="114">
        <f t="shared" si="30"/>
        <v>20.220722331385605</v>
      </c>
      <c r="BR38" s="114">
        <f t="shared" si="30"/>
        <v>20.220722331385605</v>
      </c>
      <c r="BS38" s="114">
        <f t="shared" si="30"/>
        <v>20.220722331385605</v>
      </c>
      <c r="BT38" s="114">
        <f t="shared" si="30"/>
        <v>20.220722331385605</v>
      </c>
      <c r="BU38" s="114">
        <f t="shared" si="30"/>
        <v>20.220722331385605</v>
      </c>
      <c r="BV38" s="114">
        <f t="shared" si="30"/>
        <v>20.220722331385605</v>
      </c>
      <c r="BW38" s="114">
        <f t="shared" si="30"/>
        <v>20.220722331385605</v>
      </c>
      <c r="BX38" s="114">
        <f t="shared" si="30"/>
        <v>20.220722331385605</v>
      </c>
      <c r="BY38" s="114">
        <f t="shared" si="30"/>
        <v>20.220722331385605</v>
      </c>
      <c r="BZ38" s="114">
        <f t="shared" si="30"/>
        <v>20.220722331385605</v>
      </c>
      <c r="CA38" s="114">
        <f t="shared" si="30"/>
        <v>20.220722331385605</v>
      </c>
      <c r="CB38" s="114">
        <f t="shared" si="30"/>
        <v>20.220722331385605</v>
      </c>
      <c r="CC38" s="114">
        <f t="shared" si="30"/>
        <v>20.220722331385605</v>
      </c>
      <c r="CD38" s="114">
        <f>IF(CD36&gt;1,CD36/$B$7,0)</f>
        <v>55.244292316483644</v>
      </c>
      <c r="CE38" s="114">
        <f>IF(CE36&gt;1,CD38,0)</f>
        <v>55.244292316483644</v>
      </c>
      <c r="CF38" s="114">
        <f t="shared" ref="CF38:DB38" si="31">IF(CF36&gt;1,CE38,0)</f>
        <v>55.244292316483644</v>
      </c>
      <c r="CG38" s="114">
        <f t="shared" si="31"/>
        <v>55.244292316483644</v>
      </c>
      <c r="CH38" s="114">
        <f t="shared" si="31"/>
        <v>55.244292316483644</v>
      </c>
      <c r="CI38" s="114">
        <f t="shared" si="31"/>
        <v>55.244292316483644</v>
      </c>
      <c r="CJ38" s="114">
        <f t="shared" si="31"/>
        <v>55.244292316483644</v>
      </c>
      <c r="CK38" s="114">
        <f t="shared" si="31"/>
        <v>55.244292316483644</v>
      </c>
      <c r="CL38" s="114">
        <f t="shared" si="31"/>
        <v>55.244292316483644</v>
      </c>
      <c r="CM38" s="114">
        <f t="shared" si="31"/>
        <v>55.244292316483644</v>
      </c>
      <c r="CN38" s="114">
        <f t="shared" si="31"/>
        <v>55.244292316483644</v>
      </c>
      <c r="CO38" s="114">
        <f t="shared" si="31"/>
        <v>55.244292316483644</v>
      </c>
      <c r="CP38" s="114">
        <f t="shared" si="31"/>
        <v>55.244292316483644</v>
      </c>
      <c r="CQ38" s="114">
        <f t="shared" si="31"/>
        <v>55.244292316483644</v>
      </c>
      <c r="CR38" s="114">
        <f t="shared" si="31"/>
        <v>55.244292316483644</v>
      </c>
      <c r="CS38" s="114">
        <f t="shared" si="31"/>
        <v>55.244292316483644</v>
      </c>
      <c r="CT38" s="114">
        <f t="shared" si="31"/>
        <v>55.244292316483644</v>
      </c>
      <c r="CU38" s="114">
        <f t="shared" si="31"/>
        <v>55.244292316483644</v>
      </c>
      <c r="CV38" s="114">
        <f t="shared" si="31"/>
        <v>55.244292316483644</v>
      </c>
      <c r="CW38" s="114">
        <f t="shared" si="31"/>
        <v>55.244292316483644</v>
      </c>
      <c r="CX38" s="114">
        <f t="shared" si="31"/>
        <v>55.244292316483644</v>
      </c>
      <c r="CY38" s="114">
        <f t="shared" si="31"/>
        <v>55.244292316483644</v>
      </c>
      <c r="CZ38" s="114">
        <f t="shared" si="31"/>
        <v>55.244292316483644</v>
      </c>
      <c r="DA38" s="114">
        <f t="shared" si="31"/>
        <v>55.244292316483644</v>
      </c>
      <c r="DB38" s="114">
        <f t="shared" si="31"/>
        <v>55.244292316483644</v>
      </c>
      <c r="DC38" s="100"/>
      <c r="DD38" s="100"/>
      <c r="DE38" s="100"/>
      <c r="DF38" s="100"/>
      <c r="DG38" s="100"/>
      <c r="DH38" s="100"/>
      <c r="DI38" s="100"/>
      <c r="DJ38" s="100"/>
      <c r="DK38" s="100"/>
    </row>
    <row r="39" spans="1:115" ht="1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</row>
    <row r="40" spans="1:115" ht="15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</row>
    <row r="41" spans="1:115"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</row>
    <row r="42" spans="1:115">
      <c r="A42" s="64" t="s">
        <v>97</v>
      </c>
      <c r="J42" s="119"/>
      <c r="K42" s="119">
        <f>SUM(K28,K33,K38)</f>
        <v>0</v>
      </c>
      <c r="L42" s="119">
        <f t="shared" ref="L42:BW42" si="32">SUM(L28,L33,L38)</f>
        <v>0</v>
      </c>
      <c r="M42" s="119">
        <f t="shared" si="32"/>
        <v>0</v>
      </c>
      <c r="N42" s="119">
        <f t="shared" si="32"/>
        <v>0</v>
      </c>
      <c r="O42" s="119">
        <f t="shared" si="32"/>
        <v>0</v>
      </c>
      <c r="P42" s="119">
        <f t="shared" si="32"/>
        <v>0</v>
      </c>
      <c r="Q42" s="119">
        <f t="shared" si="32"/>
        <v>0</v>
      </c>
      <c r="R42" s="119">
        <f t="shared" si="32"/>
        <v>0</v>
      </c>
      <c r="S42" s="119">
        <f t="shared" si="32"/>
        <v>0</v>
      </c>
      <c r="T42" s="119">
        <f t="shared" si="32"/>
        <v>0</v>
      </c>
      <c r="U42" s="119">
        <f t="shared" si="32"/>
        <v>0</v>
      </c>
      <c r="V42" s="119">
        <f t="shared" si="32"/>
        <v>0</v>
      </c>
      <c r="W42" s="119">
        <f t="shared" si="32"/>
        <v>0</v>
      </c>
      <c r="X42" s="119">
        <f t="shared" si="32"/>
        <v>0</v>
      </c>
      <c r="Y42" s="119">
        <f t="shared" si="32"/>
        <v>0</v>
      </c>
      <c r="Z42" s="119">
        <f t="shared" si="32"/>
        <v>0</v>
      </c>
      <c r="AA42" s="119">
        <f t="shared" si="32"/>
        <v>0</v>
      </c>
      <c r="AB42" s="119">
        <f t="shared" si="32"/>
        <v>0</v>
      </c>
      <c r="AC42" s="119">
        <f t="shared" si="32"/>
        <v>0</v>
      </c>
      <c r="AD42" s="119">
        <f t="shared" si="32"/>
        <v>17.735559629147232</v>
      </c>
      <c r="AE42" s="119">
        <f t="shared" si="32"/>
        <v>36.939584759536096</v>
      </c>
      <c r="AF42" s="119">
        <f t="shared" si="32"/>
        <v>58.072960984521046</v>
      </c>
      <c r="AG42" s="119">
        <f t="shared" si="32"/>
        <v>58.072960984521046</v>
      </c>
      <c r="AH42" s="119">
        <f t="shared" si="32"/>
        <v>58.072960984521046</v>
      </c>
      <c r="AI42" s="119">
        <f t="shared" si="32"/>
        <v>58.072960984521046</v>
      </c>
      <c r="AJ42" s="119">
        <f t="shared" si="32"/>
        <v>58.072960984521046</v>
      </c>
      <c r="AK42" s="119">
        <f t="shared" si="32"/>
        <v>58.072960984521046</v>
      </c>
      <c r="AL42" s="119">
        <f t="shared" si="32"/>
        <v>58.072960984521046</v>
      </c>
      <c r="AM42" s="119">
        <f t="shared" si="32"/>
        <v>58.072960984521046</v>
      </c>
      <c r="AN42" s="119">
        <f t="shared" si="32"/>
        <v>58.072960984521046</v>
      </c>
      <c r="AO42" s="119">
        <f t="shared" si="32"/>
        <v>58.072960984521046</v>
      </c>
      <c r="AP42" s="119">
        <f t="shared" si="32"/>
        <v>58.072960984521046</v>
      </c>
      <c r="AQ42" s="119">
        <f t="shared" si="32"/>
        <v>58.072960984521046</v>
      </c>
      <c r="AR42" s="119">
        <f t="shared" si="32"/>
        <v>58.072960984521046</v>
      </c>
      <c r="AS42" s="119">
        <f t="shared" si="32"/>
        <v>58.072960984521046</v>
      </c>
      <c r="AT42" s="119">
        <f t="shared" si="32"/>
        <v>58.072960984521046</v>
      </c>
      <c r="AU42" s="119">
        <f t="shared" si="32"/>
        <v>58.072960984521046</v>
      </c>
      <c r="AV42" s="119">
        <f t="shared" si="32"/>
        <v>58.072960984521046</v>
      </c>
      <c r="AW42" s="119">
        <f t="shared" si="32"/>
        <v>58.072960984521046</v>
      </c>
      <c r="AX42" s="119">
        <f t="shared" si="32"/>
        <v>58.072960984521046</v>
      </c>
      <c r="AY42" s="119">
        <f t="shared" si="32"/>
        <v>58.072960984521046</v>
      </c>
      <c r="AZ42" s="119">
        <f t="shared" si="32"/>
        <v>58.072960984521046</v>
      </c>
      <c r="BA42" s="119">
        <f t="shared" si="32"/>
        <v>58.072960984521046</v>
      </c>
      <c r="BB42" s="119">
        <f t="shared" si="32"/>
        <v>58.072960984521046</v>
      </c>
      <c r="BC42" s="119">
        <f t="shared" si="32"/>
        <v>57.530367582190024</v>
      </c>
      <c r="BD42" s="119">
        <f t="shared" si="32"/>
        <v>57.388109355445209</v>
      </c>
      <c r="BE42" s="119">
        <f t="shared" si="32"/>
        <v>56.475455461845868</v>
      </c>
      <c r="BF42" s="119">
        <f t="shared" si="32"/>
        <v>56.475455461845868</v>
      </c>
      <c r="BG42" s="119">
        <f t="shared" si="32"/>
        <v>56.475455461845868</v>
      </c>
      <c r="BH42" s="119">
        <f t="shared" si="32"/>
        <v>56.475455461845868</v>
      </c>
      <c r="BI42" s="119">
        <f t="shared" si="32"/>
        <v>56.475455461845868</v>
      </c>
      <c r="BJ42" s="119">
        <f t="shared" si="32"/>
        <v>56.475455461845868</v>
      </c>
      <c r="BK42" s="119">
        <f t="shared" si="32"/>
        <v>56.475455461845868</v>
      </c>
      <c r="BL42" s="119">
        <f t="shared" si="32"/>
        <v>56.475455461845868</v>
      </c>
      <c r="BM42" s="119">
        <f t="shared" si="32"/>
        <v>56.475455461845868</v>
      </c>
      <c r="BN42" s="119">
        <f t="shared" si="32"/>
        <v>56.475455461845868</v>
      </c>
      <c r="BO42" s="119">
        <f t="shared" si="32"/>
        <v>56.475455461845868</v>
      </c>
      <c r="BP42" s="119">
        <f t="shared" si="32"/>
        <v>56.475455461845868</v>
      </c>
      <c r="BQ42" s="119">
        <f t="shared" si="32"/>
        <v>56.475455461845868</v>
      </c>
      <c r="BR42" s="119">
        <f t="shared" si="32"/>
        <v>56.475455461845868</v>
      </c>
      <c r="BS42" s="119">
        <f t="shared" si="32"/>
        <v>56.475455461845868</v>
      </c>
      <c r="BT42" s="119">
        <f t="shared" si="32"/>
        <v>56.475455461845868</v>
      </c>
      <c r="BU42" s="119">
        <f t="shared" si="32"/>
        <v>56.475455461845868</v>
      </c>
      <c r="BV42" s="119">
        <f t="shared" si="32"/>
        <v>56.475455461845868</v>
      </c>
      <c r="BW42" s="119">
        <f t="shared" si="32"/>
        <v>56.475455461845868</v>
      </c>
      <c r="BX42" s="119">
        <f t="shared" ref="BX42:CG42" si="33">SUM(BX28,BX33,BX38)</f>
        <v>56.475455461845868</v>
      </c>
      <c r="BY42" s="119">
        <f t="shared" si="33"/>
        <v>56.475455461845868</v>
      </c>
      <c r="BZ42" s="119">
        <f t="shared" si="33"/>
        <v>56.475455461845868</v>
      </c>
      <c r="CA42" s="119">
        <f t="shared" si="33"/>
        <v>56.475455461845868</v>
      </c>
      <c r="CB42" s="119">
        <f t="shared" si="33"/>
        <v>85.468262998822283</v>
      </c>
      <c r="CC42" s="119">
        <f t="shared" si="33"/>
        <v>116.44637135690249</v>
      </c>
      <c r="CD42" s="119">
        <f t="shared" si="33"/>
        <v>151.46994134200054</v>
      </c>
      <c r="CE42" s="119">
        <f t="shared" si="33"/>
        <v>151.46994134200054</v>
      </c>
      <c r="CF42" s="119">
        <f t="shared" si="33"/>
        <v>151.46994134200054</v>
      </c>
      <c r="CG42" s="119">
        <f t="shared" si="33"/>
        <v>151.46994134200054</v>
      </c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</row>
    <row r="43" spans="1:115"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</row>
    <row r="44" spans="1:115">
      <c r="A44" s="84" t="s">
        <v>98</v>
      </c>
      <c r="J44" s="112"/>
      <c r="K44" s="112">
        <f>(SUM(K26,K31,K36)+SUM(K27,K32,K37))/2</f>
        <v>0</v>
      </c>
      <c r="L44" s="112">
        <f t="shared" ref="L44:BW44" si="34">(SUM(L26,L31,L36)+SUM(L27,L32,L37))/2</f>
        <v>0</v>
      </c>
      <c r="M44" s="112">
        <f t="shared" si="34"/>
        <v>0</v>
      </c>
      <c r="N44" s="112">
        <f t="shared" si="34"/>
        <v>0</v>
      </c>
      <c r="O44" s="112">
        <f t="shared" si="34"/>
        <v>0</v>
      </c>
      <c r="P44" s="112">
        <f t="shared" si="34"/>
        <v>0</v>
      </c>
      <c r="Q44" s="112">
        <f t="shared" si="34"/>
        <v>0</v>
      </c>
      <c r="R44" s="112">
        <f t="shared" si="34"/>
        <v>0</v>
      </c>
      <c r="S44" s="112">
        <f t="shared" si="34"/>
        <v>0</v>
      </c>
      <c r="T44" s="112">
        <f t="shared" si="34"/>
        <v>0</v>
      </c>
      <c r="U44" s="112">
        <f t="shared" si="34"/>
        <v>0</v>
      </c>
      <c r="V44" s="112">
        <f t="shared" si="34"/>
        <v>0</v>
      </c>
      <c r="W44" s="112">
        <f t="shared" si="34"/>
        <v>0</v>
      </c>
      <c r="X44" s="112">
        <f t="shared" si="34"/>
        <v>0</v>
      </c>
      <c r="Y44" s="112">
        <f t="shared" si="34"/>
        <v>0</v>
      </c>
      <c r="Z44" s="112">
        <f t="shared" si="34"/>
        <v>0</v>
      </c>
      <c r="AA44" s="112">
        <f t="shared" si="34"/>
        <v>0</v>
      </c>
      <c r="AB44" s="112">
        <f t="shared" si="34"/>
        <v>0</v>
      </c>
      <c r="AC44" s="112">
        <f t="shared" si="34"/>
        <v>0</v>
      </c>
      <c r="AD44" s="112">
        <f t="shared" si="34"/>
        <v>434.52121091410714</v>
      </c>
      <c r="AE44" s="112">
        <f t="shared" si="34"/>
        <v>887.28426697948703</v>
      </c>
      <c r="AF44" s="112">
        <f t="shared" si="34"/>
        <v>1368.1123997320824</v>
      </c>
      <c r="AG44" s="112">
        <f t="shared" si="34"/>
        <v>1310.0394387475612</v>
      </c>
      <c r="AH44" s="112">
        <f t="shared" si="34"/>
        <v>1251.9664777630401</v>
      </c>
      <c r="AI44" s="112">
        <f t="shared" si="34"/>
        <v>1193.8935167785194</v>
      </c>
      <c r="AJ44" s="112">
        <f t="shared" si="34"/>
        <v>1135.8205557939982</v>
      </c>
      <c r="AK44" s="112">
        <f t="shared" si="34"/>
        <v>1077.7475948094771</v>
      </c>
      <c r="AL44" s="112">
        <f t="shared" si="34"/>
        <v>1019.674633824956</v>
      </c>
      <c r="AM44" s="112">
        <f t="shared" si="34"/>
        <v>961.60167284043496</v>
      </c>
      <c r="AN44" s="112">
        <f t="shared" si="34"/>
        <v>903.52871185591403</v>
      </c>
      <c r="AO44" s="112">
        <f t="shared" si="34"/>
        <v>845.45575087139287</v>
      </c>
      <c r="AP44" s="112">
        <f t="shared" si="34"/>
        <v>787.38278988687193</v>
      </c>
      <c r="AQ44" s="112">
        <f t="shared" si="34"/>
        <v>729.30982890235077</v>
      </c>
      <c r="AR44" s="112">
        <f t="shared" si="34"/>
        <v>671.23686791782984</v>
      </c>
      <c r="AS44" s="112">
        <f t="shared" si="34"/>
        <v>613.16390693330868</v>
      </c>
      <c r="AT44" s="112">
        <f t="shared" si="34"/>
        <v>555.09094594878775</v>
      </c>
      <c r="AU44" s="112">
        <f t="shared" si="34"/>
        <v>497.01798496426665</v>
      </c>
      <c r="AV44" s="112">
        <f t="shared" si="34"/>
        <v>438.9450239797456</v>
      </c>
      <c r="AW44" s="112">
        <f t="shared" si="34"/>
        <v>380.87206299522461</v>
      </c>
      <c r="AX44" s="112">
        <f t="shared" si="34"/>
        <v>322.79910201070356</v>
      </c>
      <c r="AY44" s="112">
        <f t="shared" si="34"/>
        <v>264.72614102618252</v>
      </c>
      <c r="AZ44" s="112">
        <f t="shared" si="34"/>
        <v>206.65318004166147</v>
      </c>
      <c r="BA44" s="112">
        <f t="shared" si="34"/>
        <v>148.58021905714043</v>
      </c>
      <c r="BB44" s="112">
        <f t="shared" si="34"/>
        <v>90.507258072619351</v>
      </c>
      <c r="BC44" s="112">
        <f t="shared" si="34"/>
        <v>462.52974945966923</v>
      </c>
      <c r="BD44" s="112">
        <f t="shared" si="34"/>
        <v>881.61468358195282</v>
      </c>
      <c r="BE44" s="112">
        <f t="shared" si="34"/>
        <v>1330.2009594579472</v>
      </c>
      <c r="BF44" s="112">
        <f t="shared" si="34"/>
        <v>1273.7255039961015</v>
      </c>
      <c r="BG44" s="112">
        <f t="shared" si="34"/>
        <v>1217.2500485342553</v>
      </c>
      <c r="BH44" s="112">
        <f t="shared" si="34"/>
        <v>1160.7745930724095</v>
      </c>
      <c r="BI44" s="112">
        <f t="shared" si="34"/>
        <v>1104.2991376105635</v>
      </c>
      <c r="BJ44" s="112">
        <f t="shared" si="34"/>
        <v>1047.8236821487176</v>
      </c>
      <c r="BK44" s="112">
        <f t="shared" si="34"/>
        <v>991.34822668687184</v>
      </c>
      <c r="BL44" s="112">
        <f t="shared" si="34"/>
        <v>934.87277122502587</v>
      </c>
      <c r="BM44" s="112">
        <f t="shared" si="34"/>
        <v>878.3973157631799</v>
      </c>
      <c r="BN44" s="112">
        <f t="shared" si="34"/>
        <v>821.92186030133405</v>
      </c>
      <c r="BO44" s="112">
        <f t="shared" si="34"/>
        <v>765.4464048394882</v>
      </c>
      <c r="BP44" s="112">
        <f t="shared" si="34"/>
        <v>708.97094937764223</v>
      </c>
      <c r="BQ44" s="112">
        <f t="shared" si="34"/>
        <v>652.49549391579649</v>
      </c>
      <c r="BR44" s="112">
        <f t="shared" si="34"/>
        <v>596.02003845395052</v>
      </c>
      <c r="BS44" s="112">
        <f t="shared" si="34"/>
        <v>539.54458299210467</v>
      </c>
      <c r="BT44" s="112">
        <f t="shared" si="34"/>
        <v>483.06912753025875</v>
      </c>
      <c r="BU44" s="112">
        <f t="shared" si="34"/>
        <v>426.5936720684129</v>
      </c>
      <c r="BV44" s="112">
        <f t="shared" si="34"/>
        <v>370.11821660656699</v>
      </c>
      <c r="BW44" s="112">
        <f t="shared" si="34"/>
        <v>313.64276114472113</v>
      </c>
      <c r="BX44" s="112">
        <f t="shared" ref="BX44:CG44" si="35">(SUM(BX26,BX31,BX36)+SUM(BX27,BX32,BX37))/2</f>
        <v>257.16730568287528</v>
      </c>
      <c r="BY44" s="112">
        <f t="shared" si="35"/>
        <v>200.69185022102943</v>
      </c>
      <c r="BZ44" s="112">
        <f t="shared" si="35"/>
        <v>144.21639475918357</v>
      </c>
      <c r="CA44" s="112">
        <f t="shared" si="35"/>
        <v>87.740939297337718</v>
      </c>
      <c r="CB44" s="112">
        <f t="shared" si="35"/>
        <v>1171.4134241618194</v>
      </c>
      <c r="CC44" s="112">
        <f t="shared" si="35"/>
        <v>2321.452988527064</v>
      </c>
      <c r="CD44" s="112">
        <f t="shared" si="35"/>
        <v>3568.6021400897034</v>
      </c>
      <c r="CE44" s="112">
        <f t="shared" si="35"/>
        <v>3417.1321987477027</v>
      </c>
      <c r="CF44" s="112">
        <f t="shared" si="35"/>
        <v>3265.6622574057019</v>
      </c>
      <c r="CG44" s="112">
        <f t="shared" si="35"/>
        <v>3114.1923160637016</v>
      </c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</row>
    <row r="45" spans="1:115" ht="15">
      <c r="A45" s="84" t="s">
        <v>99</v>
      </c>
      <c r="J45" s="114"/>
      <c r="K45" s="114">
        <f t="shared" ref="K45:BV45" si="36">K44*$C$12</f>
        <v>0</v>
      </c>
      <c r="L45" s="114">
        <f t="shared" si="36"/>
        <v>0</v>
      </c>
      <c r="M45" s="114">
        <f t="shared" si="36"/>
        <v>0</v>
      </c>
      <c r="N45" s="114">
        <f t="shared" si="36"/>
        <v>0</v>
      </c>
      <c r="O45" s="114">
        <f t="shared" si="36"/>
        <v>0</v>
      </c>
      <c r="P45" s="114">
        <f t="shared" si="36"/>
        <v>0</v>
      </c>
      <c r="Q45" s="114">
        <f t="shared" si="36"/>
        <v>0</v>
      </c>
      <c r="R45" s="114">
        <f t="shared" si="36"/>
        <v>0</v>
      </c>
      <c r="S45" s="114">
        <f t="shared" si="36"/>
        <v>0</v>
      </c>
      <c r="T45" s="100">
        <f t="shared" si="36"/>
        <v>0</v>
      </c>
      <c r="U45" s="100">
        <f t="shared" si="36"/>
        <v>0</v>
      </c>
      <c r="V45" s="100">
        <f t="shared" si="36"/>
        <v>0</v>
      </c>
      <c r="W45" s="100">
        <f t="shared" si="36"/>
        <v>0</v>
      </c>
      <c r="X45" s="100">
        <f t="shared" si="36"/>
        <v>0</v>
      </c>
      <c r="Y45" s="100">
        <f t="shared" si="36"/>
        <v>0</v>
      </c>
      <c r="Z45" s="100">
        <f t="shared" si="36"/>
        <v>0</v>
      </c>
      <c r="AA45" s="100">
        <f t="shared" si="36"/>
        <v>0</v>
      </c>
      <c r="AB45" s="100">
        <f t="shared" si="36"/>
        <v>0</v>
      </c>
      <c r="AC45" s="100">
        <f t="shared" si="36"/>
        <v>0</v>
      </c>
      <c r="AD45" s="100">
        <f t="shared" si="36"/>
        <v>0</v>
      </c>
      <c r="AE45" s="100">
        <f t="shared" si="36"/>
        <v>0</v>
      </c>
      <c r="AF45" s="100">
        <f t="shared" si="36"/>
        <v>0</v>
      </c>
      <c r="AG45" s="100">
        <f t="shared" si="36"/>
        <v>0</v>
      </c>
      <c r="AH45" s="100">
        <f t="shared" si="36"/>
        <v>0</v>
      </c>
      <c r="AI45" s="100">
        <f t="shared" si="36"/>
        <v>0</v>
      </c>
      <c r="AJ45" s="100">
        <f t="shared" si="36"/>
        <v>0</v>
      </c>
      <c r="AK45" s="100">
        <f t="shared" si="36"/>
        <v>0</v>
      </c>
      <c r="AL45" s="100">
        <f t="shared" si="36"/>
        <v>0</v>
      </c>
      <c r="AM45" s="100">
        <f t="shared" si="36"/>
        <v>0</v>
      </c>
      <c r="AN45" s="100">
        <f t="shared" si="36"/>
        <v>0</v>
      </c>
      <c r="AO45" s="100">
        <f t="shared" si="36"/>
        <v>0</v>
      </c>
      <c r="AP45" s="100">
        <f t="shared" si="36"/>
        <v>0</v>
      </c>
      <c r="AQ45" s="100">
        <f t="shared" si="36"/>
        <v>0</v>
      </c>
      <c r="AR45" s="100">
        <f t="shared" si="36"/>
        <v>0</v>
      </c>
      <c r="AS45" s="100">
        <f t="shared" si="36"/>
        <v>0</v>
      </c>
      <c r="AT45" s="100">
        <f t="shared" si="36"/>
        <v>0</v>
      </c>
      <c r="AU45" s="100">
        <f t="shared" si="36"/>
        <v>0</v>
      </c>
      <c r="AV45" s="100">
        <f t="shared" si="36"/>
        <v>0</v>
      </c>
      <c r="AW45" s="100">
        <f t="shared" si="36"/>
        <v>0</v>
      </c>
      <c r="AX45" s="100">
        <f t="shared" si="36"/>
        <v>0</v>
      </c>
      <c r="AY45" s="100">
        <f t="shared" si="36"/>
        <v>0</v>
      </c>
      <c r="AZ45" s="100">
        <f t="shared" si="36"/>
        <v>0</v>
      </c>
      <c r="BA45" s="100">
        <f t="shared" si="36"/>
        <v>0</v>
      </c>
      <c r="BB45" s="100">
        <f t="shared" si="36"/>
        <v>0</v>
      </c>
      <c r="BC45" s="100">
        <f t="shared" si="36"/>
        <v>0</v>
      </c>
      <c r="BD45" s="100">
        <f t="shared" si="36"/>
        <v>0</v>
      </c>
      <c r="BE45" s="100">
        <f t="shared" si="36"/>
        <v>0</v>
      </c>
      <c r="BF45" s="100">
        <f t="shared" si="36"/>
        <v>0</v>
      </c>
      <c r="BG45" s="100">
        <f t="shared" si="36"/>
        <v>0</v>
      </c>
      <c r="BH45" s="100">
        <f t="shared" si="36"/>
        <v>0</v>
      </c>
      <c r="BI45" s="100">
        <f t="shared" si="36"/>
        <v>0</v>
      </c>
      <c r="BJ45" s="100">
        <f t="shared" si="36"/>
        <v>0</v>
      </c>
      <c r="BK45" s="100">
        <f t="shared" si="36"/>
        <v>0</v>
      </c>
      <c r="BL45" s="100">
        <f t="shared" si="36"/>
        <v>0</v>
      </c>
      <c r="BM45" s="100">
        <f t="shared" si="36"/>
        <v>0</v>
      </c>
      <c r="BN45" s="100">
        <f t="shared" si="36"/>
        <v>0</v>
      </c>
      <c r="BO45" s="100">
        <f t="shared" si="36"/>
        <v>0</v>
      </c>
      <c r="BP45" s="100">
        <f t="shared" si="36"/>
        <v>0</v>
      </c>
      <c r="BQ45" s="100">
        <f t="shared" si="36"/>
        <v>0</v>
      </c>
      <c r="BR45" s="100">
        <f t="shared" si="36"/>
        <v>0</v>
      </c>
      <c r="BS45" s="100">
        <f t="shared" si="36"/>
        <v>0</v>
      </c>
      <c r="BT45" s="100">
        <f t="shared" si="36"/>
        <v>0</v>
      </c>
      <c r="BU45" s="100">
        <f t="shared" si="36"/>
        <v>0</v>
      </c>
      <c r="BV45" s="100">
        <f t="shared" si="36"/>
        <v>0</v>
      </c>
      <c r="BW45" s="100">
        <f t="shared" ref="BW45:CG45" si="37">BW44*$C$12</f>
        <v>0</v>
      </c>
      <c r="BX45" s="100">
        <f t="shared" si="37"/>
        <v>0</v>
      </c>
      <c r="BY45" s="100">
        <f t="shared" si="37"/>
        <v>0</v>
      </c>
      <c r="BZ45" s="100">
        <f t="shared" si="37"/>
        <v>0</v>
      </c>
      <c r="CA45" s="100">
        <f t="shared" si="37"/>
        <v>0</v>
      </c>
      <c r="CB45" s="100">
        <f t="shared" si="37"/>
        <v>0</v>
      </c>
      <c r="CC45" s="100">
        <f t="shared" si="37"/>
        <v>0</v>
      </c>
      <c r="CD45" s="100">
        <f t="shared" si="37"/>
        <v>0</v>
      </c>
      <c r="CE45" s="100">
        <f t="shared" si="37"/>
        <v>0</v>
      </c>
      <c r="CF45" s="100">
        <f t="shared" si="37"/>
        <v>0</v>
      </c>
      <c r="CG45" s="100">
        <f t="shared" si="37"/>
        <v>0</v>
      </c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</row>
    <row r="46" spans="1:115" ht="15">
      <c r="A46" s="84" t="s">
        <v>100</v>
      </c>
      <c r="J46" s="114"/>
      <c r="K46" s="114">
        <f t="shared" ref="K46:BV46" si="38">K44*$C$11</f>
        <v>0</v>
      </c>
      <c r="L46" s="114">
        <f t="shared" si="38"/>
        <v>0</v>
      </c>
      <c r="M46" s="114">
        <f t="shared" si="38"/>
        <v>0</v>
      </c>
      <c r="N46" s="114">
        <f t="shared" si="38"/>
        <v>0</v>
      </c>
      <c r="O46" s="114">
        <f t="shared" si="38"/>
        <v>0</v>
      </c>
      <c r="P46" s="114">
        <f t="shared" si="38"/>
        <v>0</v>
      </c>
      <c r="Q46" s="114">
        <f t="shared" si="38"/>
        <v>0</v>
      </c>
      <c r="R46" s="114">
        <f t="shared" si="38"/>
        <v>0</v>
      </c>
      <c r="S46" s="114">
        <f t="shared" si="38"/>
        <v>0</v>
      </c>
      <c r="T46" s="100">
        <f t="shared" si="38"/>
        <v>0</v>
      </c>
      <c r="U46" s="100">
        <f t="shared" si="38"/>
        <v>0</v>
      </c>
      <c r="V46" s="100">
        <f t="shared" si="38"/>
        <v>0</v>
      </c>
      <c r="W46" s="100">
        <f t="shared" si="38"/>
        <v>0</v>
      </c>
      <c r="X46" s="100">
        <f t="shared" si="38"/>
        <v>0</v>
      </c>
      <c r="Y46" s="100">
        <f t="shared" si="38"/>
        <v>0</v>
      </c>
      <c r="Z46" s="100">
        <f t="shared" si="38"/>
        <v>0</v>
      </c>
      <c r="AA46" s="100">
        <f t="shared" si="38"/>
        <v>0</v>
      </c>
      <c r="AB46" s="100">
        <f t="shared" si="38"/>
        <v>0</v>
      </c>
      <c r="AC46" s="100">
        <f t="shared" si="38"/>
        <v>0</v>
      </c>
      <c r="AD46" s="100">
        <f t="shared" si="38"/>
        <v>434.52121091410714</v>
      </c>
      <c r="AE46" s="100">
        <f t="shared" si="38"/>
        <v>887.28426697948703</v>
      </c>
      <c r="AF46" s="100">
        <f t="shared" si="38"/>
        <v>1368.1123997320824</v>
      </c>
      <c r="AG46" s="100">
        <f t="shared" si="38"/>
        <v>1310.0394387475612</v>
      </c>
      <c r="AH46" s="100">
        <f t="shared" si="38"/>
        <v>1251.9664777630401</v>
      </c>
      <c r="AI46" s="100">
        <f t="shared" si="38"/>
        <v>1193.8935167785194</v>
      </c>
      <c r="AJ46" s="100">
        <f t="shared" si="38"/>
        <v>1135.8205557939982</v>
      </c>
      <c r="AK46" s="100">
        <f t="shared" si="38"/>
        <v>1077.7475948094771</v>
      </c>
      <c r="AL46" s="100">
        <f t="shared" si="38"/>
        <v>1019.674633824956</v>
      </c>
      <c r="AM46" s="100">
        <f t="shared" si="38"/>
        <v>961.60167284043496</v>
      </c>
      <c r="AN46" s="100">
        <f t="shared" si="38"/>
        <v>903.52871185591403</v>
      </c>
      <c r="AO46" s="100">
        <f t="shared" si="38"/>
        <v>845.45575087139287</v>
      </c>
      <c r="AP46" s="100">
        <f t="shared" si="38"/>
        <v>787.38278988687193</v>
      </c>
      <c r="AQ46" s="100">
        <f t="shared" si="38"/>
        <v>729.30982890235077</v>
      </c>
      <c r="AR46" s="100">
        <f t="shared" si="38"/>
        <v>671.23686791782984</v>
      </c>
      <c r="AS46" s="100">
        <f t="shared" si="38"/>
        <v>613.16390693330868</v>
      </c>
      <c r="AT46" s="100">
        <f t="shared" si="38"/>
        <v>555.09094594878775</v>
      </c>
      <c r="AU46" s="100">
        <f t="shared" si="38"/>
        <v>497.01798496426665</v>
      </c>
      <c r="AV46" s="100">
        <f t="shared" si="38"/>
        <v>438.9450239797456</v>
      </c>
      <c r="AW46" s="100">
        <f t="shared" si="38"/>
        <v>380.87206299522461</v>
      </c>
      <c r="AX46" s="100">
        <f t="shared" si="38"/>
        <v>322.79910201070356</v>
      </c>
      <c r="AY46" s="100">
        <f t="shared" si="38"/>
        <v>264.72614102618252</v>
      </c>
      <c r="AZ46" s="100">
        <f t="shared" si="38"/>
        <v>206.65318004166147</v>
      </c>
      <c r="BA46" s="100">
        <f t="shared" si="38"/>
        <v>148.58021905714043</v>
      </c>
      <c r="BB46" s="100">
        <f t="shared" si="38"/>
        <v>90.507258072619351</v>
      </c>
      <c r="BC46" s="100">
        <f t="shared" si="38"/>
        <v>462.52974945966923</v>
      </c>
      <c r="BD46" s="100">
        <f t="shared" si="38"/>
        <v>881.61468358195282</v>
      </c>
      <c r="BE46" s="100">
        <f t="shared" si="38"/>
        <v>1330.2009594579472</v>
      </c>
      <c r="BF46" s="100">
        <f t="shared" si="38"/>
        <v>1273.7255039961015</v>
      </c>
      <c r="BG46" s="100">
        <f t="shared" si="38"/>
        <v>1217.2500485342553</v>
      </c>
      <c r="BH46" s="100">
        <f t="shared" si="38"/>
        <v>1160.7745930724095</v>
      </c>
      <c r="BI46" s="100">
        <f t="shared" si="38"/>
        <v>1104.2991376105635</v>
      </c>
      <c r="BJ46" s="100">
        <f t="shared" si="38"/>
        <v>1047.8236821487176</v>
      </c>
      <c r="BK46" s="100">
        <f t="shared" si="38"/>
        <v>991.34822668687184</v>
      </c>
      <c r="BL46" s="100">
        <f t="shared" si="38"/>
        <v>934.87277122502587</v>
      </c>
      <c r="BM46" s="100">
        <f t="shared" si="38"/>
        <v>878.3973157631799</v>
      </c>
      <c r="BN46" s="100">
        <f t="shared" si="38"/>
        <v>821.92186030133405</v>
      </c>
      <c r="BO46" s="100">
        <f t="shared" si="38"/>
        <v>765.4464048394882</v>
      </c>
      <c r="BP46" s="100">
        <f t="shared" si="38"/>
        <v>708.97094937764223</v>
      </c>
      <c r="BQ46" s="100">
        <f t="shared" si="38"/>
        <v>652.49549391579649</v>
      </c>
      <c r="BR46" s="100">
        <f t="shared" si="38"/>
        <v>596.02003845395052</v>
      </c>
      <c r="BS46" s="100">
        <f t="shared" si="38"/>
        <v>539.54458299210467</v>
      </c>
      <c r="BT46" s="100">
        <f t="shared" si="38"/>
        <v>483.06912753025875</v>
      </c>
      <c r="BU46" s="100">
        <f t="shared" si="38"/>
        <v>426.5936720684129</v>
      </c>
      <c r="BV46" s="100">
        <f t="shared" si="38"/>
        <v>370.11821660656699</v>
      </c>
      <c r="BW46" s="100">
        <f t="shared" ref="BW46:CG46" si="39">BW44*$C$11</f>
        <v>313.64276114472113</v>
      </c>
      <c r="BX46" s="100">
        <f t="shared" si="39"/>
        <v>257.16730568287528</v>
      </c>
      <c r="BY46" s="100">
        <f t="shared" si="39"/>
        <v>200.69185022102943</v>
      </c>
      <c r="BZ46" s="100">
        <f t="shared" si="39"/>
        <v>144.21639475918357</v>
      </c>
      <c r="CA46" s="100">
        <f t="shared" si="39"/>
        <v>87.740939297337718</v>
      </c>
      <c r="CB46" s="100">
        <f t="shared" si="39"/>
        <v>1171.4134241618194</v>
      </c>
      <c r="CC46" s="100">
        <f t="shared" si="39"/>
        <v>2321.452988527064</v>
      </c>
      <c r="CD46" s="100">
        <f t="shared" si="39"/>
        <v>3568.6021400897034</v>
      </c>
      <c r="CE46" s="100">
        <f t="shared" si="39"/>
        <v>3417.1321987477027</v>
      </c>
      <c r="CF46" s="100">
        <f t="shared" si="39"/>
        <v>3265.6622574057019</v>
      </c>
      <c r="CG46" s="100">
        <f t="shared" si="39"/>
        <v>3114.1923160637016</v>
      </c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</row>
    <row r="48" spans="1:115" s="91" customFormat="1">
      <c r="A48" s="90" t="s">
        <v>101</v>
      </c>
    </row>
    <row r="49" spans="1:115">
      <c r="A49" s="84" t="s">
        <v>102</v>
      </c>
      <c r="K49" s="112">
        <f t="shared" ref="K49:BV49" si="40">K42</f>
        <v>0</v>
      </c>
      <c r="L49" s="112">
        <f t="shared" si="40"/>
        <v>0</v>
      </c>
      <c r="M49" s="112">
        <f t="shared" si="40"/>
        <v>0</v>
      </c>
      <c r="N49" s="112">
        <f t="shared" si="40"/>
        <v>0</v>
      </c>
      <c r="O49" s="112">
        <f t="shared" si="40"/>
        <v>0</v>
      </c>
      <c r="P49" s="112">
        <f t="shared" si="40"/>
        <v>0</v>
      </c>
      <c r="Q49" s="112">
        <f t="shared" si="40"/>
        <v>0</v>
      </c>
      <c r="R49" s="112">
        <f t="shared" si="40"/>
        <v>0</v>
      </c>
      <c r="S49" s="112">
        <f t="shared" si="40"/>
        <v>0</v>
      </c>
      <c r="T49" s="113">
        <f t="shared" si="40"/>
        <v>0</v>
      </c>
      <c r="U49" s="113">
        <f t="shared" si="40"/>
        <v>0</v>
      </c>
      <c r="V49" s="113">
        <f t="shared" si="40"/>
        <v>0</v>
      </c>
      <c r="W49" s="113">
        <f t="shared" si="40"/>
        <v>0</v>
      </c>
      <c r="X49" s="113">
        <f t="shared" si="40"/>
        <v>0</v>
      </c>
      <c r="Y49" s="113">
        <f t="shared" si="40"/>
        <v>0</v>
      </c>
      <c r="Z49" s="113">
        <f t="shared" si="40"/>
        <v>0</v>
      </c>
      <c r="AA49" s="113">
        <f t="shared" si="40"/>
        <v>0</v>
      </c>
      <c r="AB49" s="113">
        <f t="shared" si="40"/>
        <v>0</v>
      </c>
      <c r="AC49" s="113">
        <f t="shared" si="40"/>
        <v>0</v>
      </c>
      <c r="AD49" s="113">
        <f t="shared" si="40"/>
        <v>17.735559629147232</v>
      </c>
      <c r="AE49" s="113">
        <f t="shared" si="40"/>
        <v>36.939584759536096</v>
      </c>
      <c r="AF49" s="113">
        <f t="shared" si="40"/>
        <v>58.072960984521046</v>
      </c>
      <c r="AG49" s="113">
        <f t="shared" si="40"/>
        <v>58.072960984521046</v>
      </c>
      <c r="AH49" s="113">
        <f t="shared" si="40"/>
        <v>58.072960984521046</v>
      </c>
      <c r="AI49" s="113">
        <f t="shared" si="40"/>
        <v>58.072960984521046</v>
      </c>
      <c r="AJ49" s="113">
        <f t="shared" si="40"/>
        <v>58.072960984521046</v>
      </c>
      <c r="AK49" s="113">
        <f t="shared" si="40"/>
        <v>58.072960984521046</v>
      </c>
      <c r="AL49" s="113">
        <f t="shared" si="40"/>
        <v>58.072960984521046</v>
      </c>
      <c r="AM49" s="113">
        <f t="shared" si="40"/>
        <v>58.072960984521046</v>
      </c>
      <c r="AN49" s="113">
        <f t="shared" si="40"/>
        <v>58.072960984521046</v>
      </c>
      <c r="AO49" s="113">
        <f t="shared" si="40"/>
        <v>58.072960984521046</v>
      </c>
      <c r="AP49" s="113">
        <f t="shared" si="40"/>
        <v>58.072960984521046</v>
      </c>
      <c r="AQ49" s="113">
        <f t="shared" si="40"/>
        <v>58.072960984521046</v>
      </c>
      <c r="AR49" s="113">
        <f t="shared" si="40"/>
        <v>58.072960984521046</v>
      </c>
      <c r="AS49" s="113">
        <f t="shared" si="40"/>
        <v>58.072960984521046</v>
      </c>
      <c r="AT49" s="113">
        <f t="shared" si="40"/>
        <v>58.072960984521046</v>
      </c>
      <c r="AU49" s="113">
        <f t="shared" si="40"/>
        <v>58.072960984521046</v>
      </c>
      <c r="AV49" s="113">
        <f t="shared" si="40"/>
        <v>58.072960984521046</v>
      </c>
      <c r="AW49" s="113">
        <f t="shared" si="40"/>
        <v>58.072960984521046</v>
      </c>
      <c r="AX49" s="113">
        <f t="shared" si="40"/>
        <v>58.072960984521046</v>
      </c>
      <c r="AY49" s="113">
        <f t="shared" si="40"/>
        <v>58.072960984521046</v>
      </c>
      <c r="AZ49" s="113">
        <f t="shared" si="40"/>
        <v>58.072960984521046</v>
      </c>
      <c r="BA49" s="113">
        <f t="shared" si="40"/>
        <v>58.072960984521046</v>
      </c>
      <c r="BB49" s="113">
        <f t="shared" si="40"/>
        <v>58.072960984521046</v>
      </c>
      <c r="BC49" s="113">
        <f t="shared" si="40"/>
        <v>57.530367582190024</v>
      </c>
      <c r="BD49" s="113">
        <f t="shared" si="40"/>
        <v>57.388109355445209</v>
      </c>
      <c r="BE49" s="113">
        <f t="shared" si="40"/>
        <v>56.475455461845868</v>
      </c>
      <c r="BF49" s="113">
        <f t="shared" si="40"/>
        <v>56.475455461845868</v>
      </c>
      <c r="BG49" s="113">
        <f t="shared" si="40"/>
        <v>56.475455461845868</v>
      </c>
      <c r="BH49" s="113">
        <f t="shared" si="40"/>
        <v>56.475455461845868</v>
      </c>
      <c r="BI49" s="113">
        <f t="shared" si="40"/>
        <v>56.475455461845868</v>
      </c>
      <c r="BJ49" s="113">
        <f t="shared" si="40"/>
        <v>56.475455461845868</v>
      </c>
      <c r="BK49" s="113">
        <f t="shared" si="40"/>
        <v>56.475455461845868</v>
      </c>
      <c r="BL49" s="113">
        <f t="shared" si="40"/>
        <v>56.475455461845868</v>
      </c>
      <c r="BM49" s="113">
        <f t="shared" si="40"/>
        <v>56.475455461845868</v>
      </c>
      <c r="BN49" s="113">
        <f t="shared" si="40"/>
        <v>56.475455461845868</v>
      </c>
      <c r="BO49" s="113">
        <f t="shared" si="40"/>
        <v>56.475455461845868</v>
      </c>
      <c r="BP49" s="113">
        <f t="shared" si="40"/>
        <v>56.475455461845868</v>
      </c>
      <c r="BQ49" s="113">
        <f t="shared" si="40"/>
        <v>56.475455461845868</v>
      </c>
      <c r="BR49" s="113">
        <f t="shared" si="40"/>
        <v>56.475455461845868</v>
      </c>
      <c r="BS49" s="113">
        <f t="shared" si="40"/>
        <v>56.475455461845868</v>
      </c>
      <c r="BT49" s="113">
        <f t="shared" si="40"/>
        <v>56.475455461845868</v>
      </c>
      <c r="BU49" s="113">
        <f t="shared" si="40"/>
        <v>56.475455461845868</v>
      </c>
      <c r="BV49" s="113">
        <f t="shared" si="40"/>
        <v>56.475455461845868</v>
      </c>
      <c r="BW49" s="113">
        <f t="shared" ref="BW49:CB49" si="41">BW42</f>
        <v>56.475455461845868</v>
      </c>
      <c r="BX49" s="113">
        <f t="shared" si="41"/>
        <v>56.475455461845868</v>
      </c>
      <c r="BY49" s="113">
        <f t="shared" si="41"/>
        <v>56.475455461845868</v>
      </c>
      <c r="BZ49" s="113">
        <f t="shared" si="41"/>
        <v>56.475455461845868</v>
      </c>
      <c r="CA49" s="113">
        <f t="shared" si="41"/>
        <v>56.475455461845868</v>
      </c>
      <c r="CB49" s="113">
        <f t="shared" si="41"/>
        <v>85.468262998822283</v>
      </c>
      <c r="CC49" s="113">
        <f>CC42</f>
        <v>116.44637135690249</v>
      </c>
      <c r="CD49" s="113">
        <f>CD42</f>
        <v>151.46994134200054</v>
      </c>
      <c r="CE49" s="113">
        <f>CE42</f>
        <v>151.46994134200054</v>
      </c>
      <c r="CF49" s="113">
        <f>CF42</f>
        <v>151.46994134200054</v>
      </c>
      <c r="CG49" s="113">
        <f>CG42</f>
        <v>151.46994134200054</v>
      </c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</row>
    <row r="50" spans="1:115">
      <c r="A50" s="84" t="s">
        <v>103</v>
      </c>
      <c r="K50" s="112">
        <f t="shared" ref="K50:BV50" si="42">K45*$B$12</f>
        <v>0</v>
      </c>
      <c r="L50" s="112">
        <f t="shared" si="42"/>
        <v>0</v>
      </c>
      <c r="M50" s="112">
        <f t="shared" si="42"/>
        <v>0</v>
      </c>
      <c r="N50" s="112">
        <f t="shared" si="42"/>
        <v>0</v>
      </c>
      <c r="O50" s="112">
        <f t="shared" si="42"/>
        <v>0</v>
      </c>
      <c r="P50" s="112">
        <f t="shared" si="42"/>
        <v>0</v>
      </c>
      <c r="Q50" s="112">
        <f t="shared" si="42"/>
        <v>0</v>
      </c>
      <c r="R50" s="112">
        <f t="shared" si="42"/>
        <v>0</v>
      </c>
      <c r="S50" s="112">
        <f t="shared" si="42"/>
        <v>0</v>
      </c>
      <c r="T50" s="113">
        <f t="shared" si="42"/>
        <v>0</v>
      </c>
      <c r="U50" s="113">
        <f t="shared" si="42"/>
        <v>0</v>
      </c>
      <c r="V50" s="113">
        <f t="shared" si="42"/>
        <v>0</v>
      </c>
      <c r="W50" s="113">
        <f t="shared" si="42"/>
        <v>0</v>
      </c>
      <c r="X50" s="113">
        <f t="shared" si="42"/>
        <v>0</v>
      </c>
      <c r="Y50" s="113">
        <f t="shared" si="42"/>
        <v>0</v>
      </c>
      <c r="Z50" s="113">
        <f t="shared" si="42"/>
        <v>0</v>
      </c>
      <c r="AA50" s="113">
        <f t="shared" si="42"/>
        <v>0</v>
      </c>
      <c r="AB50" s="113">
        <f t="shared" si="42"/>
        <v>0</v>
      </c>
      <c r="AC50" s="113">
        <f t="shared" si="42"/>
        <v>0</v>
      </c>
      <c r="AD50" s="113">
        <f t="shared" si="42"/>
        <v>0</v>
      </c>
      <c r="AE50" s="113">
        <f t="shared" si="42"/>
        <v>0</v>
      </c>
      <c r="AF50" s="113">
        <f t="shared" si="42"/>
        <v>0</v>
      </c>
      <c r="AG50" s="113">
        <f t="shared" si="42"/>
        <v>0</v>
      </c>
      <c r="AH50" s="113">
        <f t="shared" si="42"/>
        <v>0</v>
      </c>
      <c r="AI50" s="113">
        <f t="shared" si="42"/>
        <v>0</v>
      </c>
      <c r="AJ50" s="113">
        <f t="shared" si="42"/>
        <v>0</v>
      </c>
      <c r="AK50" s="113">
        <f t="shared" si="42"/>
        <v>0</v>
      </c>
      <c r="AL50" s="113">
        <f t="shared" si="42"/>
        <v>0</v>
      </c>
      <c r="AM50" s="113">
        <f t="shared" si="42"/>
        <v>0</v>
      </c>
      <c r="AN50" s="113">
        <f t="shared" si="42"/>
        <v>0</v>
      </c>
      <c r="AO50" s="113">
        <f t="shared" si="42"/>
        <v>0</v>
      </c>
      <c r="AP50" s="113">
        <f t="shared" si="42"/>
        <v>0</v>
      </c>
      <c r="AQ50" s="113">
        <f t="shared" si="42"/>
        <v>0</v>
      </c>
      <c r="AR50" s="113">
        <f t="shared" si="42"/>
        <v>0</v>
      </c>
      <c r="AS50" s="113">
        <f t="shared" si="42"/>
        <v>0</v>
      </c>
      <c r="AT50" s="113">
        <f t="shared" si="42"/>
        <v>0</v>
      </c>
      <c r="AU50" s="113">
        <f t="shared" si="42"/>
        <v>0</v>
      </c>
      <c r="AV50" s="113">
        <f t="shared" si="42"/>
        <v>0</v>
      </c>
      <c r="AW50" s="113">
        <f t="shared" si="42"/>
        <v>0</v>
      </c>
      <c r="AX50" s="113">
        <f t="shared" si="42"/>
        <v>0</v>
      </c>
      <c r="AY50" s="113">
        <f t="shared" si="42"/>
        <v>0</v>
      </c>
      <c r="AZ50" s="113">
        <f t="shared" si="42"/>
        <v>0</v>
      </c>
      <c r="BA50" s="113">
        <f t="shared" si="42"/>
        <v>0</v>
      </c>
      <c r="BB50" s="113">
        <f t="shared" si="42"/>
        <v>0</v>
      </c>
      <c r="BC50" s="113">
        <f t="shared" si="42"/>
        <v>0</v>
      </c>
      <c r="BD50" s="113">
        <f t="shared" si="42"/>
        <v>0</v>
      </c>
      <c r="BE50" s="113">
        <f t="shared" si="42"/>
        <v>0</v>
      </c>
      <c r="BF50" s="113">
        <f t="shared" si="42"/>
        <v>0</v>
      </c>
      <c r="BG50" s="113">
        <f t="shared" si="42"/>
        <v>0</v>
      </c>
      <c r="BH50" s="113">
        <f t="shared" si="42"/>
        <v>0</v>
      </c>
      <c r="BI50" s="113">
        <f t="shared" si="42"/>
        <v>0</v>
      </c>
      <c r="BJ50" s="113">
        <f t="shared" si="42"/>
        <v>0</v>
      </c>
      <c r="BK50" s="113">
        <f t="shared" si="42"/>
        <v>0</v>
      </c>
      <c r="BL50" s="113">
        <f t="shared" si="42"/>
        <v>0</v>
      </c>
      <c r="BM50" s="113">
        <f t="shared" si="42"/>
        <v>0</v>
      </c>
      <c r="BN50" s="113">
        <f t="shared" si="42"/>
        <v>0</v>
      </c>
      <c r="BO50" s="113">
        <f t="shared" si="42"/>
        <v>0</v>
      </c>
      <c r="BP50" s="113">
        <f t="shared" si="42"/>
        <v>0</v>
      </c>
      <c r="BQ50" s="113">
        <f t="shared" si="42"/>
        <v>0</v>
      </c>
      <c r="BR50" s="113">
        <f t="shared" si="42"/>
        <v>0</v>
      </c>
      <c r="BS50" s="113">
        <f t="shared" si="42"/>
        <v>0</v>
      </c>
      <c r="BT50" s="113">
        <f t="shared" si="42"/>
        <v>0</v>
      </c>
      <c r="BU50" s="113">
        <f t="shared" si="42"/>
        <v>0</v>
      </c>
      <c r="BV50" s="113">
        <f t="shared" si="42"/>
        <v>0</v>
      </c>
      <c r="BW50" s="113">
        <f t="shared" ref="BW50:CG50" si="43">BW45*$B$12</f>
        <v>0</v>
      </c>
      <c r="BX50" s="113">
        <f t="shared" si="43"/>
        <v>0</v>
      </c>
      <c r="BY50" s="113">
        <f t="shared" si="43"/>
        <v>0</v>
      </c>
      <c r="BZ50" s="113">
        <f t="shared" si="43"/>
        <v>0</v>
      </c>
      <c r="CA50" s="113">
        <f t="shared" si="43"/>
        <v>0</v>
      </c>
      <c r="CB50" s="113">
        <f t="shared" si="43"/>
        <v>0</v>
      </c>
      <c r="CC50" s="113">
        <f t="shared" si="43"/>
        <v>0</v>
      </c>
      <c r="CD50" s="113">
        <f t="shared" si="43"/>
        <v>0</v>
      </c>
      <c r="CE50" s="113">
        <f t="shared" si="43"/>
        <v>0</v>
      </c>
      <c r="CF50" s="113">
        <f t="shared" si="43"/>
        <v>0</v>
      </c>
      <c r="CG50" s="113">
        <f t="shared" si="43"/>
        <v>0</v>
      </c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</row>
    <row r="51" spans="1:115">
      <c r="A51" s="84" t="s">
        <v>104</v>
      </c>
      <c r="K51" s="112">
        <f t="shared" ref="K51:BV51" si="44">K46*$B$11</f>
        <v>0</v>
      </c>
      <c r="L51" s="112">
        <f t="shared" si="44"/>
        <v>0</v>
      </c>
      <c r="M51" s="112">
        <f t="shared" si="44"/>
        <v>0</v>
      </c>
      <c r="N51" s="112">
        <f t="shared" si="44"/>
        <v>0</v>
      </c>
      <c r="O51" s="112">
        <f t="shared" si="44"/>
        <v>0</v>
      </c>
      <c r="P51" s="112">
        <f t="shared" si="44"/>
        <v>0</v>
      </c>
      <c r="Q51" s="112">
        <f t="shared" si="44"/>
        <v>0</v>
      </c>
      <c r="R51" s="112">
        <f t="shared" si="44"/>
        <v>0</v>
      </c>
      <c r="S51" s="112">
        <f t="shared" si="44"/>
        <v>0</v>
      </c>
      <c r="T51" s="113">
        <f t="shared" si="44"/>
        <v>0</v>
      </c>
      <c r="U51" s="113">
        <f t="shared" si="44"/>
        <v>0</v>
      </c>
      <c r="V51" s="113">
        <f t="shared" si="44"/>
        <v>0</v>
      </c>
      <c r="W51" s="113">
        <f t="shared" si="44"/>
        <v>0</v>
      </c>
      <c r="X51" s="113">
        <f t="shared" si="44"/>
        <v>0</v>
      </c>
      <c r="Y51" s="113">
        <f t="shared" si="44"/>
        <v>0</v>
      </c>
      <c r="Z51" s="113">
        <f t="shared" si="44"/>
        <v>0</v>
      </c>
      <c r="AA51" s="113">
        <f t="shared" si="44"/>
        <v>0</v>
      </c>
      <c r="AB51" s="113">
        <f t="shared" si="44"/>
        <v>0</v>
      </c>
      <c r="AC51" s="113">
        <f t="shared" si="44"/>
        <v>0</v>
      </c>
      <c r="AD51" s="113">
        <f t="shared" si="44"/>
        <v>27.809357498502859</v>
      </c>
      <c r="AE51" s="113">
        <f t="shared" si="44"/>
        <v>56.78619308668717</v>
      </c>
      <c r="AF51" s="113">
        <f t="shared" si="44"/>
        <v>87.559193582853268</v>
      </c>
      <c r="AG51" s="113">
        <f t="shared" si="44"/>
        <v>83.842524079843926</v>
      </c>
      <c r="AH51" s="113">
        <f t="shared" si="44"/>
        <v>80.12585457683457</v>
      </c>
      <c r="AI51" s="113">
        <f t="shared" si="44"/>
        <v>76.409185073825242</v>
      </c>
      <c r="AJ51" s="113">
        <f t="shared" si="44"/>
        <v>72.692515570815885</v>
      </c>
      <c r="AK51" s="113">
        <f t="shared" si="44"/>
        <v>68.975846067806529</v>
      </c>
      <c r="AL51" s="113">
        <f t="shared" si="44"/>
        <v>65.259176564797187</v>
      </c>
      <c r="AM51" s="113">
        <f t="shared" si="44"/>
        <v>61.542507061787838</v>
      </c>
      <c r="AN51" s="113">
        <f t="shared" si="44"/>
        <v>57.825837558778495</v>
      </c>
      <c r="AO51" s="113">
        <f t="shared" si="44"/>
        <v>54.109168055769146</v>
      </c>
      <c r="AP51" s="113">
        <f t="shared" si="44"/>
        <v>50.392498552759804</v>
      </c>
      <c r="AQ51" s="113">
        <f t="shared" si="44"/>
        <v>46.675829049750448</v>
      </c>
      <c r="AR51" s="113">
        <f t="shared" si="44"/>
        <v>42.959159546741112</v>
      </c>
      <c r="AS51" s="113">
        <f t="shared" si="44"/>
        <v>39.242490043731756</v>
      </c>
      <c r="AT51" s="113">
        <f t="shared" si="44"/>
        <v>35.525820540722414</v>
      </c>
      <c r="AU51" s="113">
        <f t="shared" si="44"/>
        <v>31.809151037713065</v>
      </c>
      <c r="AV51" s="113">
        <f t="shared" si="44"/>
        <v>28.092481534703719</v>
      </c>
      <c r="AW51" s="113">
        <f t="shared" si="44"/>
        <v>24.375812031694377</v>
      </c>
      <c r="AX51" s="113">
        <f t="shared" si="44"/>
        <v>20.659142528685027</v>
      </c>
      <c r="AY51" s="113">
        <f t="shared" si="44"/>
        <v>16.942473025675682</v>
      </c>
      <c r="AZ51" s="113">
        <f t="shared" si="44"/>
        <v>13.225803522666334</v>
      </c>
      <c r="BA51" s="113">
        <f t="shared" si="44"/>
        <v>9.5091340196569867</v>
      </c>
      <c r="BB51" s="113">
        <f t="shared" si="44"/>
        <v>5.7924645166476383</v>
      </c>
      <c r="BC51" s="113">
        <f t="shared" si="44"/>
        <v>29.601903965418831</v>
      </c>
      <c r="BD51" s="113">
        <f t="shared" si="44"/>
        <v>56.423339749244981</v>
      </c>
      <c r="BE51" s="113">
        <f t="shared" si="44"/>
        <v>85.132861405308617</v>
      </c>
      <c r="BF51" s="113">
        <f t="shared" si="44"/>
        <v>81.518432255750497</v>
      </c>
      <c r="BG51" s="113">
        <f t="shared" si="44"/>
        <v>77.904003106192334</v>
      </c>
      <c r="BH51" s="113">
        <f t="shared" si="44"/>
        <v>74.289573956634214</v>
      </c>
      <c r="BI51" s="113">
        <f t="shared" si="44"/>
        <v>70.675144807076066</v>
      </c>
      <c r="BJ51" s="113">
        <f t="shared" si="44"/>
        <v>67.060715657517932</v>
      </c>
      <c r="BK51" s="113">
        <f t="shared" si="44"/>
        <v>63.446286507959798</v>
      </c>
      <c r="BL51" s="113">
        <f t="shared" si="44"/>
        <v>59.831857358401656</v>
      </c>
      <c r="BM51" s="113">
        <f t="shared" si="44"/>
        <v>56.217428208843515</v>
      </c>
      <c r="BN51" s="113">
        <f t="shared" si="44"/>
        <v>52.602999059285381</v>
      </c>
      <c r="BO51" s="113">
        <f t="shared" si="44"/>
        <v>48.988569909727246</v>
      </c>
      <c r="BP51" s="113">
        <f t="shared" si="44"/>
        <v>45.374140760169105</v>
      </c>
      <c r="BQ51" s="113">
        <f t="shared" si="44"/>
        <v>41.759711610610978</v>
      </c>
      <c r="BR51" s="113">
        <f t="shared" si="44"/>
        <v>38.145282461052837</v>
      </c>
      <c r="BS51" s="113">
        <f t="shared" si="44"/>
        <v>34.530853311494702</v>
      </c>
      <c r="BT51" s="113">
        <f t="shared" si="44"/>
        <v>30.916424161936561</v>
      </c>
      <c r="BU51" s="113">
        <f t="shared" si="44"/>
        <v>27.301995012378427</v>
      </c>
      <c r="BV51" s="113">
        <f t="shared" si="44"/>
        <v>23.687565862820289</v>
      </c>
      <c r="BW51" s="113">
        <f t="shared" ref="BW51:CG51" si="45">BW46*$B$11</f>
        <v>20.073136713262151</v>
      </c>
      <c r="BX51" s="113">
        <f t="shared" si="45"/>
        <v>16.458707563704017</v>
      </c>
      <c r="BY51" s="113">
        <f t="shared" si="45"/>
        <v>12.844278414145883</v>
      </c>
      <c r="BZ51" s="113">
        <f t="shared" si="45"/>
        <v>9.2298492645877488</v>
      </c>
      <c r="CA51" s="113">
        <f t="shared" si="45"/>
        <v>5.6154201150296137</v>
      </c>
      <c r="CB51" s="113">
        <f t="shared" si="45"/>
        <v>74.970459146356447</v>
      </c>
      <c r="CC51" s="113">
        <f t="shared" si="45"/>
        <v>148.5729912657321</v>
      </c>
      <c r="CD51" s="113">
        <f t="shared" si="45"/>
        <v>228.39053696574103</v>
      </c>
      <c r="CE51" s="113">
        <f t="shared" si="45"/>
        <v>218.69646071985298</v>
      </c>
      <c r="CF51" s="113">
        <f t="shared" si="45"/>
        <v>209.00238447396492</v>
      </c>
      <c r="CG51" s="113">
        <f t="shared" si="45"/>
        <v>199.3083082280769</v>
      </c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</row>
    <row r="52" spans="1:115" s="120" customFormat="1" ht="15">
      <c r="A52" s="33" t="s">
        <v>105</v>
      </c>
      <c r="K52" s="121">
        <f t="shared" ref="K52:BV52" si="46">SUM(K49:K51)</f>
        <v>0</v>
      </c>
      <c r="L52" s="121">
        <f t="shared" si="46"/>
        <v>0</v>
      </c>
      <c r="M52" s="121">
        <f t="shared" si="46"/>
        <v>0</v>
      </c>
      <c r="N52" s="121">
        <f t="shared" si="46"/>
        <v>0</v>
      </c>
      <c r="O52" s="121">
        <f t="shared" si="46"/>
        <v>0</v>
      </c>
      <c r="P52" s="121">
        <f t="shared" si="46"/>
        <v>0</v>
      </c>
      <c r="Q52" s="121">
        <f t="shared" si="46"/>
        <v>0</v>
      </c>
      <c r="R52" s="121">
        <f t="shared" si="46"/>
        <v>0</v>
      </c>
      <c r="S52" s="121">
        <f t="shared" si="46"/>
        <v>0</v>
      </c>
      <c r="T52" s="122">
        <f t="shared" si="46"/>
        <v>0</v>
      </c>
      <c r="U52" s="122">
        <f t="shared" si="46"/>
        <v>0</v>
      </c>
      <c r="V52" s="122">
        <f t="shared" si="46"/>
        <v>0</v>
      </c>
      <c r="W52" s="122">
        <f t="shared" si="46"/>
        <v>0</v>
      </c>
      <c r="X52" s="122">
        <f t="shared" si="46"/>
        <v>0</v>
      </c>
      <c r="Y52" s="122">
        <f t="shared" si="46"/>
        <v>0</v>
      </c>
      <c r="Z52" s="122">
        <f t="shared" si="46"/>
        <v>0</v>
      </c>
      <c r="AA52" s="122">
        <f t="shared" si="46"/>
        <v>0</v>
      </c>
      <c r="AB52" s="122">
        <f t="shared" si="46"/>
        <v>0</v>
      </c>
      <c r="AC52" s="122">
        <f t="shared" si="46"/>
        <v>0</v>
      </c>
      <c r="AD52" s="122">
        <f t="shared" si="46"/>
        <v>45.544917127650095</v>
      </c>
      <c r="AE52" s="122">
        <f t="shared" si="46"/>
        <v>93.725777846223266</v>
      </c>
      <c r="AF52" s="122">
        <f t="shared" si="46"/>
        <v>145.6321545673743</v>
      </c>
      <c r="AG52" s="122">
        <f t="shared" si="46"/>
        <v>141.91548506436499</v>
      </c>
      <c r="AH52" s="122">
        <f t="shared" si="46"/>
        <v>138.19881556135562</v>
      </c>
      <c r="AI52" s="122">
        <f t="shared" si="46"/>
        <v>134.4821460583463</v>
      </c>
      <c r="AJ52" s="122">
        <f t="shared" si="46"/>
        <v>130.76547655533693</v>
      </c>
      <c r="AK52" s="122">
        <f t="shared" si="46"/>
        <v>127.04880705232758</v>
      </c>
      <c r="AL52" s="122">
        <f t="shared" si="46"/>
        <v>123.33213754931823</v>
      </c>
      <c r="AM52" s="122">
        <f t="shared" si="46"/>
        <v>119.61546804630888</v>
      </c>
      <c r="AN52" s="122">
        <f t="shared" si="46"/>
        <v>115.89879854329953</v>
      </c>
      <c r="AO52" s="122">
        <f t="shared" si="46"/>
        <v>112.18212904029019</v>
      </c>
      <c r="AP52" s="122">
        <f t="shared" si="46"/>
        <v>108.46545953728085</v>
      </c>
      <c r="AQ52" s="122">
        <f t="shared" si="46"/>
        <v>104.74879003427149</v>
      </c>
      <c r="AR52" s="122">
        <f t="shared" si="46"/>
        <v>101.03212053126217</v>
      </c>
      <c r="AS52" s="122">
        <f t="shared" si="46"/>
        <v>97.315451028252795</v>
      </c>
      <c r="AT52" s="122">
        <f t="shared" si="46"/>
        <v>93.598781525243453</v>
      </c>
      <c r="AU52" s="122">
        <f t="shared" si="46"/>
        <v>89.882112022234111</v>
      </c>
      <c r="AV52" s="122">
        <f t="shared" si="46"/>
        <v>86.165442519224769</v>
      </c>
      <c r="AW52" s="122">
        <f t="shared" si="46"/>
        <v>82.448773016215426</v>
      </c>
      <c r="AX52" s="122">
        <f t="shared" si="46"/>
        <v>78.73210351320607</v>
      </c>
      <c r="AY52" s="122">
        <f t="shared" si="46"/>
        <v>75.015434010196728</v>
      </c>
      <c r="AZ52" s="122">
        <f t="shared" si="46"/>
        <v>71.298764507187386</v>
      </c>
      <c r="BA52" s="122">
        <f t="shared" si="46"/>
        <v>67.582095004178029</v>
      </c>
      <c r="BB52" s="122">
        <f t="shared" si="46"/>
        <v>63.865425501168687</v>
      </c>
      <c r="BC52" s="122">
        <f t="shared" si="46"/>
        <v>87.132271547608852</v>
      </c>
      <c r="BD52" s="122">
        <f t="shared" si="46"/>
        <v>113.81144910469018</v>
      </c>
      <c r="BE52" s="122">
        <f t="shared" si="46"/>
        <v>141.60831686715449</v>
      </c>
      <c r="BF52" s="122">
        <f t="shared" si="46"/>
        <v>137.99388771759635</v>
      </c>
      <c r="BG52" s="122">
        <f t="shared" si="46"/>
        <v>134.37945856803822</v>
      </c>
      <c r="BH52" s="122">
        <f t="shared" si="46"/>
        <v>130.76502941848008</v>
      </c>
      <c r="BI52" s="122">
        <f t="shared" si="46"/>
        <v>127.15060026892193</v>
      </c>
      <c r="BJ52" s="122">
        <f t="shared" si="46"/>
        <v>123.5361711193638</v>
      </c>
      <c r="BK52" s="122">
        <f t="shared" si="46"/>
        <v>119.92174196980567</v>
      </c>
      <c r="BL52" s="122">
        <f t="shared" si="46"/>
        <v>116.30731282024752</v>
      </c>
      <c r="BM52" s="122">
        <f t="shared" si="46"/>
        <v>112.69288367068938</v>
      </c>
      <c r="BN52" s="122">
        <f t="shared" si="46"/>
        <v>109.07845452113125</v>
      </c>
      <c r="BO52" s="122">
        <f t="shared" si="46"/>
        <v>105.46402537157311</v>
      </c>
      <c r="BP52" s="122">
        <f t="shared" si="46"/>
        <v>101.84959622201498</v>
      </c>
      <c r="BQ52" s="122">
        <f t="shared" si="46"/>
        <v>98.235167072456846</v>
      </c>
      <c r="BR52" s="122">
        <f t="shared" si="46"/>
        <v>94.620737922898712</v>
      </c>
      <c r="BS52" s="122">
        <f t="shared" si="46"/>
        <v>91.006308773340578</v>
      </c>
      <c r="BT52" s="122">
        <f t="shared" si="46"/>
        <v>87.39187962378243</v>
      </c>
      <c r="BU52" s="122">
        <f t="shared" si="46"/>
        <v>83.777450474224295</v>
      </c>
      <c r="BV52" s="122">
        <f t="shared" si="46"/>
        <v>80.163021324666161</v>
      </c>
      <c r="BW52" s="122">
        <f t="shared" ref="BW52:CB52" si="47">SUM(BW49:BW51)</f>
        <v>76.548592175108013</v>
      </c>
      <c r="BX52" s="122">
        <f t="shared" si="47"/>
        <v>72.934163025549879</v>
      </c>
      <c r="BY52" s="122">
        <f t="shared" si="47"/>
        <v>69.319733875991744</v>
      </c>
      <c r="BZ52" s="122">
        <f t="shared" si="47"/>
        <v>65.70530472643361</v>
      </c>
      <c r="CA52" s="122">
        <f t="shared" si="47"/>
        <v>62.090875576875483</v>
      </c>
      <c r="CB52" s="122">
        <f t="shared" si="47"/>
        <v>160.43872214517873</v>
      </c>
      <c r="CC52" s="122">
        <f>SUM(CC49:CC51)</f>
        <v>265.01936262263462</v>
      </c>
      <c r="CD52" s="122">
        <f>SUM(CD49:CD51)</f>
        <v>379.86047830774157</v>
      </c>
      <c r="CE52" s="122">
        <f>SUM(CE49:CE51)</f>
        <v>370.16640206185355</v>
      </c>
      <c r="CF52" s="122">
        <f>SUM(CF49:CF51)</f>
        <v>360.47232581596546</v>
      </c>
      <c r="CG52" s="122">
        <f>SUM(CG49:CG51)</f>
        <v>350.77824957007743</v>
      </c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</row>
    <row r="54" spans="1:115" s="129" customFormat="1">
      <c r="A54" s="128" t="s">
        <v>253</v>
      </c>
      <c r="J54" s="130">
        <f>J52*'Low LF - portfolio costs'!J35</f>
        <v>0</v>
      </c>
      <c r="K54" s="130">
        <f>K52*'Low LF - portfolio costs'!K35</f>
        <v>0</v>
      </c>
      <c r="L54" s="130">
        <f>L52*'Low LF - portfolio costs'!L35</f>
        <v>0</v>
      </c>
      <c r="M54" s="130">
        <f>M52*'Low LF - portfolio costs'!M35</f>
        <v>0</v>
      </c>
      <c r="N54" s="130">
        <f>N52*'Low LF - portfolio costs'!N35</f>
        <v>0</v>
      </c>
      <c r="O54" s="130">
        <f>O52*'Low LF - portfolio costs'!O35</f>
        <v>0</v>
      </c>
      <c r="P54" s="130">
        <f>P52*'Low LF - portfolio costs'!P35</f>
        <v>0</v>
      </c>
      <c r="Q54" s="130">
        <f>Q52*'Low LF - portfolio costs'!Q35</f>
        <v>0</v>
      </c>
      <c r="R54" s="130">
        <f>R52*'Low LF - portfolio costs'!R35</f>
        <v>0</v>
      </c>
      <c r="S54" s="130">
        <f>S52*'Low LF - portfolio costs'!S35</f>
        <v>0</v>
      </c>
      <c r="T54" s="130">
        <f>T52*'Low LF - portfolio costs'!T35</f>
        <v>0</v>
      </c>
      <c r="U54" s="130">
        <f>U52*'Low LF - portfolio costs'!U35</f>
        <v>0</v>
      </c>
      <c r="V54" s="130">
        <f>V52*'Low LF - portfolio costs'!V35</f>
        <v>0</v>
      </c>
      <c r="W54" s="130">
        <f>W52*'Low LF - portfolio costs'!W35</f>
        <v>0</v>
      </c>
      <c r="X54" s="130">
        <f>X52*'Low LF - portfolio costs'!X35</f>
        <v>0</v>
      </c>
      <c r="Y54" s="130">
        <f>Y52*'Low LF - portfolio costs'!Y35</f>
        <v>0</v>
      </c>
      <c r="Z54" s="130">
        <f>Z52*'Low LF - portfolio costs'!Z35</f>
        <v>0</v>
      </c>
      <c r="AA54" s="130">
        <f>AA52*'Low LF - portfolio costs'!AA35</f>
        <v>0</v>
      </c>
      <c r="AB54" s="130">
        <f>AB52*'Low LF - portfolio costs'!AB35</f>
        <v>0</v>
      </c>
      <c r="AC54" s="130">
        <f>AC52*'Low LF - portfolio costs'!AC35</f>
        <v>0</v>
      </c>
      <c r="AD54" s="130">
        <f>AD52*'Low LF - portfolio costs'!AD35</f>
        <v>45.544917127650095</v>
      </c>
      <c r="AE54" s="130">
        <f>AE52*'Low LF - portfolio costs'!AE35</f>
        <v>93.725777846223266</v>
      </c>
      <c r="AF54" s="130">
        <f>AF52*'Low LF - portfolio costs'!AF35</f>
        <v>145.6321545673743</v>
      </c>
      <c r="AG54" s="130">
        <f>AG52*'Low LF - portfolio costs'!AG35</f>
        <v>139.3196484811437</v>
      </c>
      <c r="AH54" s="130">
        <f>AH52*'Low LF - portfolio costs'!AH35</f>
        <v>136.3737905997539</v>
      </c>
      <c r="AI54" s="130">
        <f>AI52*'Low LF - portfolio costs'!AI35</f>
        <v>131.77778471037402</v>
      </c>
      <c r="AJ54" s="130">
        <f>AJ52*'Low LF - portfolio costs'!AJ35</f>
        <v>126.11179389963092</v>
      </c>
      <c r="AK54" s="130">
        <f>AK52*'Low LF - portfolio costs'!AK35</f>
        <v>122.52739325579425</v>
      </c>
      <c r="AL54" s="130">
        <f>AL52*'Low LF - portfolio costs'!AL35</f>
        <v>118.94299261195758</v>
      </c>
      <c r="AM54" s="130">
        <f>AM52*'Low LF - portfolio costs'!AM35</f>
        <v>115.3585919681209</v>
      </c>
      <c r="AN54" s="130">
        <f>AN52*'Low LF - portfolio costs'!AN35</f>
        <v>111.77419132428425</v>
      </c>
      <c r="AO54" s="130">
        <f>AO52*'Low LF - portfolio costs'!AO35</f>
        <v>108.18979068044759</v>
      </c>
      <c r="AP54" s="130">
        <f>AP52*'Low LF - portfolio costs'!AP35</f>
        <v>104.60539003661091</v>
      </c>
      <c r="AQ54" s="130">
        <f>AQ52*'Low LF - portfolio costs'!AQ35</f>
        <v>101.02098939277424</v>
      </c>
      <c r="AR54" s="130">
        <f>AR52*'Low LF - portfolio costs'!AR35</f>
        <v>97.436588748937595</v>
      </c>
      <c r="AS54" s="130">
        <f>AS52*'Low LF - portfolio costs'!AS35</f>
        <v>93.852188105100893</v>
      </c>
      <c r="AT54" s="130">
        <f>AT52*'Low LF - portfolio costs'!AT35</f>
        <v>90.267787461264234</v>
      </c>
      <c r="AU54" s="130">
        <f>AU52*'Low LF - portfolio costs'!AU35</f>
        <v>86.683386817427575</v>
      </c>
      <c r="AV54" s="130">
        <f>AV52*'Low LF - portfolio costs'!AV35</f>
        <v>83.098986173590902</v>
      </c>
      <c r="AW54" s="130">
        <f>AW52*'Low LF - portfolio costs'!AW35</f>
        <v>79.514585529754243</v>
      </c>
      <c r="AX54" s="130">
        <f>AX52*'Low LF - portfolio costs'!AX35</f>
        <v>75.930184885917569</v>
      </c>
      <c r="AY54" s="130">
        <f>AY52*'Low LF - portfolio costs'!AY35</f>
        <v>72.345784242080896</v>
      </c>
      <c r="AZ54" s="130">
        <f>AZ52*'Low LF - portfolio costs'!AZ35</f>
        <v>68.761383598244237</v>
      </c>
      <c r="BA54" s="130">
        <f>BA52*'Low LF - portfolio costs'!BA35</f>
        <v>65.176982954407563</v>
      </c>
      <c r="BB54" s="130">
        <f>BB52*'Low LF - portfolio costs'!BB35</f>
        <v>61.592582310570897</v>
      </c>
      <c r="BC54" s="130">
        <f>BC52*'Low LF - portfolio costs'!BC35</f>
        <v>84.031407684035642</v>
      </c>
      <c r="BD54" s="130">
        <f>BD52*'Low LF - portfolio costs'!BD35</f>
        <v>109.76112649148018</v>
      </c>
      <c r="BE54" s="130">
        <f>BE52*'Low LF - portfolio costs'!BE35</f>
        <v>136.56875913779064</v>
      </c>
      <c r="BF54" s="130">
        <f>BF52*'Low LF - portfolio costs'!BF35</f>
        <v>133.08296031702159</v>
      </c>
      <c r="BG54" s="130">
        <f>BG52*'Low LF - portfolio costs'!BG35</f>
        <v>129.59716149625257</v>
      </c>
      <c r="BH54" s="130">
        <f>BH52*'Low LF - portfolio costs'!BH35</f>
        <v>126.11136267548353</v>
      </c>
      <c r="BI54" s="130">
        <f>BI52*'Low LF - portfolio costs'!BI35</f>
        <v>122.62556385471449</v>
      </c>
      <c r="BJ54" s="130">
        <f>BJ52*'Low LF - portfolio costs'!BJ35</f>
        <v>119.13976503394547</v>
      </c>
      <c r="BK54" s="130">
        <f>BK52*'Low LF - portfolio costs'!BK35</f>
        <v>115.65396621317643</v>
      </c>
      <c r="BL54" s="130">
        <f>BL52*'Low LF - portfolio costs'!BL35</f>
        <v>112.16816739240738</v>
      </c>
      <c r="BM54" s="130">
        <f>BM52*'Low LF - portfolio costs'!BM35</f>
        <v>108.68236857163836</v>
      </c>
      <c r="BN54" s="130">
        <f>BN52*'Low LF - portfolio costs'!BN35</f>
        <v>105.19656975086933</v>
      </c>
      <c r="BO54" s="130">
        <f>BO52*'Low LF - portfolio costs'!BO35</f>
        <v>101.7107709301003</v>
      </c>
      <c r="BP54" s="130">
        <f>BP52*'Low LF - portfolio costs'!BP35</f>
        <v>98.224972109331262</v>
      </c>
      <c r="BQ54" s="130">
        <f>BQ52*'Low LF - portfolio costs'!BQ35</f>
        <v>94.739173288562242</v>
      </c>
      <c r="BR54" s="130">
        <f>BR52*'Low LF - portfolio costs'!BR35</f>
        <v>91.253374467793208</v>
      </c>
      <c r="BS54" s="130">
        <f>BS52*'Low LF - portfolio costs'!BS35</f>
        <v>87.767575647024174</v>
      </c>
      <c r="BT54" s="130">
        <f>BT52*'Low LF - portfolio costs'!BT35</f>
        <v>84.28177682625514</v>
      </c>
      <c r="BU54" s="130">
        <f>BU52*'Low LF - portfolio costs'!BU35</f>
        <v>80.795978005486106</v>
      </c>
      <c r="BV54" s="130">
        <f>BV52*'Low LF - portfolio costs'!BV35</f>
        <v>77.310179184717072</v>
      </c>
      <c r="BW54" s="130">
        <f>BW52*'Low LF - portfolio costs'!BW35</f>
        <v>73.824380363948038</v>
      </c>
      <c r="BX54" s="130">
        <f>BX52*'Low LF - portfolio costs'!BX35</f>
        <v>70.338581543179004</v>
      </c>
      <c r="BY54" s="130">
        <f>BY52*'Low LF - portfolio costs'!BY35</f>
        <v>66.85278272240997</v>
      </c>
      <c r="BZ54" s="130">
        <f>BZ52*'Low LF - portfolio costs'!BZ35</f>
        <v>63.366983901640943</v>
      </c>
      <c r="CA54" s="130">
        <f>CA52*'Low LF - portfolio costs'!CA35</f>
        <v>59.881185080871916</v>
      </c>
      <c r="CB54" s="130">
        <f>CB52*'Low LF - portfolio costs'!CB35</f>
        <v>154.72902782662749</v>
      </c>
      <c r="CC54" s="130">
        <f>CC52*'Low LF - portfolio costs'!CC35</f>
        <v>255.58785177014059</v>
      </c>
      <c r="CD54" s="130">
        <f>CD52*'Low LF - portfolio costs'!CD35</f>
        <v>366.34200106087548</v>
      </c>
      <c r="CE54" s="130">
        <f>CE52*'Low LF - portfolio costs'!CE35</f>
        <v>356.99291766537095</v>
      </c>
      <c r="CF54" s="130">
        <f>CF52*'Low LF - portfolio costs'!CF35</f>
        <v>347.64383426986632</v>
      </c>
      <c r="CG54" s="130">
        <f>CG52*'Low LF - portfolio costs'!CG35</f>
        <v>338.2947508743618</v>
      </c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</row>
    <row r="57" spans="1:115" ht="15"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CB64"/>
  <sheetViews>
    <sheetView zoomScale="75" zoomScaleNormal="75" workbookViewId="0">
      <pane xSplit="4" ySplit="11" topLeftCell="V12" activePane="bottomRight" state="frozen"/>
      <selection pane="topRight" activeCell="E1" sqref="E1"/>
      <selection pane="bottomLeft" activeCell="A12" sqref="A12"/>
      <selection pane="bottomRight"/>
    </sheetView>
  </sheetViews>
  <sheetFormatPr defaultColWidth="9.140625" defaultRowHeight="15"/>
  <cols>
    <col min="1" max="43" width="9.140625" style="133"/>
    <col min="44" max="44" width="6.7109375" style="133" bestFit="1" customWidth="1"/>
    <col min="45" max="16384" width="9.140625" style="133"/>
  </cols>
  <sheetData>
    <row r="2" spans="3:80" ht="26.25">
      <c r="C2" s="309" t="s">
        <v>303</v>
      </c>
      <c r="D2" s="309"/>
      <c r="E2" s="309"/>
      <c r="F2" s="309"/>
      <c r="G2" s="309"/>
      <c r="H2" s="309"/>
      <c r="I2" s="309"/>
    </row>
    <row r="3" spans="3:80">
      <c r="C3" s="318"/>
      <c r="D3" s="318"/>
      <c r="E3" s="318"/>
      <c r="F3" s="318"/>
      <c r="G3" s="318"/>
      <c r="H3" s="318"/>
      <c r="I3" s="318"/>
      <c r="L3" s="311" t="s">
        <v>291</v>
      </c>
      <c r="M3" s="319" t="s">
        <v>314</v>
      </c>
    </row>
    <row r="4" spans="3:80">
      <c r="M4" s="186" t="s">
        <v>292</v>
      </c>
    </row>
    <row r="5" spans="3:80">
      <c r="M5" s="72" t="s">
        <v>293</v>
      </c>
    </row>
    <row r="6" spans="3:80">
      <c r="M6" s="57" t="s">
        <v>304</v>
      </c>
      <c r="N6" s="57"/>
      <c r="O6" s="57"/>
      <c r="P6" s="57"/>
      <c r="Q6" s="57"/>
      <c r="R6" s="57"/>
    </row>
    <row r="9" spans="3:80" ht="18.75">
      <c r="C9" s="320" t="s">
        <v>288</v>
      </c>
      <c r="D9" s="311"/>
      <c r="E9" s="311"/>
      <c r="F9" s="311"/>
      <c r="G9" s="311"/>
      <c r="H9" s="311"/>
      <c r="I9" s="311"/>
    </row>
    <row r="10" spans="3:80">
      <c r="V10" s="312"/>
    </row>
    <row r="11" spans="3:80" s="311" customFormat="1">
      <c r="C11" s="311" t="s">
        <v>89</v>
      </c>
      <c r="E11" s="311" t="s">
        <v>110</v>
      </c>
      <c r="F11" s="311" t="s">
        <v>111</v>
      </c>
      <c r="G11" s="311" t="s">
        <v>112</v>
      </c>
      <c r="H11" s="311" t="s">
        <v>113</v>
      </c>
      <c r="I11" s="311" t="s">
        <v>114</v>
      </c>
      <c r="J11" s="311" t="s">
        <v>115</v>
      </c>
      <c r="K11" s="4" t="s">
        <v>19</v>
      </c>
      <c r="L11" s="4" t="s">
        <v>20</v>
      </c>
      <c r="M11" s="4" t="s">
        <v>21</v>
      </c>
      <c r="N11" s="4" t="s">
        <v>22</v>
      </c>
      <c r="O11" s="4" t="s">
        <v>23</v>
      </c>
      <c r="P11" s="4" t="s">
        <v>24</v>
      </c>
      <c r="Q11" s="4" t="s">
        <v>25</v>
      </c>
      <c r="R11" s="66" t="s">
        <v>26</v>
      </c>
      <c r="S11" s="4" t="s">
        <v>27</v>
      </c>
      <c r="T11" s="4" t="s">
        <v>28</v>
      </c>
      <c r="U11" s="4" t="s">
        <v>29</v>
      </c>
      <c r="V11" s="4" t="s">
        <v>30</v>
      </c>
      <c r="W11" s="4" t="s">
        <v>31</v>
      </c>
      <c r="X11" s="4" t="s">
        <v>32</v>
      </c>
      <c r="Y11" s="4" t="s">
        <v>33</v>
      </c>
      <c r="Z11" s="4" t="s">
        <v>34</v>
      </c>
      <c r="AA11" s="4" t="s">
        <v>35</v>
      </c>
      <c r="AB11" s="4" t="s">
        <v>36</v>
      </c>
      <c r="AC11" s="4" t="s">
        <v>37</v>
      </c>
      <c r="AD11" s="4" t="s">
        <v>38</v>
      </c>
      <c r="AE11" s="4" t="s">
        <v>39</v>
      </c>
      <c r="AF11" s="4" t="s">
        <v>40</v>
      </c>
      <c r="AG11" s="4" t="s">
        <v>41</v>
      </c>
      <c r="AH11" s="4" t="s">
        <v>42</v>
      </c>
      <c r="AI11" s="4" t="s">
        <v>43</v>
      </c>
      <c r="AJ11" s="4" t="s">
        <v>44</v>
      </c>
      <c r="AK11" s="4" t="s">
        <v>45</v>
      </c>
      <c r="AL11" s="4" t="s">
        <v>46</v>
      </c>
      <c r="AM11" s="4" t="s">
        <v>47</v>
      </c>
      <c r="AN11" s="4" t="s">
        <v>48</v>
      </c>
      <c r="AO11" s="4" t="s">
        <v>49</v>
      </c>
      <c r="AP11" s="4" t="s">
        <v>50</v>
      </c>
      <c r="AQ11" s="4" t="s">
        <v>51</v>
      </c>
      <c r="AR11" s="4" t="s">
        <v>52</v>
      </c>
      <c r="AS11" s="4" t="s">
        <v>53</v>
      </c>
      <c r="AT11" s="4" t="s">
        <v>54</v>
      </c>
      <c r="AU11" s="4" t="s">
        <v>55</v>
      </c>
      <c r="AV11" s="4" t="s">
        <v>56</v>
      </c>
      <c r="AW11" s="4" t="s">
        <v>57</v>
      </c>
      <c r="AX11" s="4" t="s">
        <v>58</v>
      </c>
      <c r="AY11" s="4" t="s">
        <v>59</v>
      </c>
      <c r="AZ11" s="4" t="s">
        <v>60</v>
      </c>
      <c r="BA11" s="4" t="s">
        <v>61</v>
      </c>
      <c r="BB11" s="4" t="s">
        <v>62</v>
      </c>
      <c r="BC11" s="4" t="s">
        <v>63</v>
      </c>
      <c r="BD11" s="4" t="s">
        <v>64</v>
      </c>
      <c r="BE11" s="4" t="s">
        <v>65</v>
      </c>
      <c r="BF11" s="4" t="s">
        <v>66</v>
      </c>
      <c r="BG11" s="4" t="s">
        <v>67</v>
      </c>
      <c r="BH11" s="4" t="s">
        <v>68</v>
      </c>
      <c r="BI11" s="4" t="s">
        <v>69</v>
      </c>
      <c r="BJ11" s="4" t="s">
        <v>70</v>
      </c>
      <c r="BK11" s="4" t="s">
        <v>71</v>
      </c>
      <c r="BL11" s="4" t="s">
        <v>72</v>
      </c>
      <c r="BM11" s="4" t="s">
        <v>73</v>
      </c>
      <c r="BN11" s="4" t="s">
        <v>74</v>
      </c>
      <c r="BO11" s="4" t="s">
        <v>75</v>
      </c>
      <c r="BP11" s="4" t="s">
        <v>76</v>
      </c>
      <c r="BQ11" s="4" t="s">
        <v>77</v>
      </c>
      <c r="BR11" s="4" t="s">
        <v>78</v>
      </c>
      <c r="BS11" s="4" t="s">
        <v>79</v>
      </c>
      <c r="BT11" s="4" t="s">
        <v>80</v>
      </c>
      <c r="BU11" s="4" t="s">
        <v>81</v>
      </c>
      <c r="BV11" s="4" t="s">
        <v>82</v>
      </c>
      <c r="BW11" s="4" t="s">
        <v>83</v>
      </c>
      <c r="BX11" s="4" t="s">
        <v>84</v>
      </c>
      <c r="BY11" s="4" t="s">
        <v>85</v>
      </c>
      <c r="BZ11" s="4" t="s">
        <v>86</v>
      </c>
      <c r="CA11" s="4" t="s">
        <v>87</v>
      </c>
      <c r="CB11" s="4" t="s">
        <v>88</v>
      </c>
    </row>
    <row r="12" spans="3:80">
      <c r="R12" s="57"/>
    </row>
    <row r="13" spans="3:80" s="73" customFormat="1">
      <c r="C13" s="73" t="s">
        <v>289</v>
      </c>
      <c r="J13" s="73">
        <f>'Energy &amp; capacity gap'!E26</f>
        <v>0</v>
      </c>
      <c r="K13" s="73">
        <f>'Energy &amp; capacity gap'!F26</f>
        <v>-156.60822867261595</v>
      </c>
      <c r="L13" s="73">
        <f>'Energy &amp; capacity gap'!G26</f>
        <v>-1028.5443033172778</v>
      </c>
      <c r="M13" s="73">
        <f>'Energy &amp; capacity gap'!H26</f>
        <v>-1590.5939142441493</v>
      </c>
      <c r="N13" s="73">
        <f>'Energy &amp; capacity gap'!I26</f>
        <v>-2359.860871033452</v>
      </c>
      <c r="O13" s="73">
        <f>'Energy &amp; capacity gap'!J26</f>
        <v>-3132.1867885115789</v>
      </c>
      <c r="P13" s="73">
        <f>'Energy &amp; capacity gap'!K26</f>
        <v>-3957.8313575001812</v>
      </c>
      <c r="Q13" s="73">
        <f>'Energy &amp; capacity gap'!L26</f>
        <v>-4780.1203571747319</v>
      </c>
      <c r="R13" s="62">
        <f>'Energy &amp; capacity gap'!M26</f>
        <v>-5286</v>
      </c>
      <c r="S13" s="73">
        <f>'Energy &amp; capacity gap'!N26</f>
        <v>-5286</v>
      </c>
      <c r="T13" s="73">
        <f>'Energy &amp; capacity gap'!O26</f>
        <v>-5286</v>
      </c>
      <c r="U13" s="73">
        <f>'Energy &amp; capacity gap'!P26</f>
        <v>-5286</v>
      </c>
      <c r="V13" s="73">
        <f>'Energy &amp; capacity gap'!Q26</f>
        <v>-5286</v>
      </c>
      <c r="W13" s="73">
        <v>-5286</v>
      </c>
      <c r="X13" s="73">
        <v>-5286</v>
      </c>
      <c r="Y13" s="73">
        <v>-5286</v>
      </c>
      <c r="Z13" s="73">
        <v>-5286</v>
      </c>
      <c r="AA13" s="73">
        <v>-5286</v>
      </c>
      <c r="AB13" s="73">
        <v>-5286</v>
      </c>
      <c r="AC13" s="73">
        <v>-5286</v>
      </c>
      <c r="AD13" s="73">
        <v>-5286</v>
      </c>
      <c r="AE13" s="73">
        <v>-5286</v>
      </c>
      <c r="AF13" s="73">
        <v>-5286</v>
      </c>
      <c r="AG13" s="73">
        <v>-5286</v>
      </c>
      <c r="AH13" s="73">
        <v>-5286</v>
      </c>
      <c r="AI13" s="73">
        <v>-5286</v>
      </c>
      <c r="AJ13" s="73">
        <v>-5286</v>
      </c>
      <c r="AK13" s="73">
        <v>-5286</v>
      </c>
      <c r="AL13" s="73">
        <v>-5286</v>
      </c>
      <c r="AM13" s="73">
        <v>-5286</v>
      </c>
      <c r="AN13" s="73">
        <v>-5286</v>
      </c>
      <c r="AO13" s="73">
        <v>-5286</v>
      </c>
      <c r="AP13" s="73">
        <v>-5286</v>
      </c>
      <c r="AQ13" s="73">
        <v>-5286</v>
      </c>
      <c r="AR13" s="73">
        <v>-5286</v>
      </c>
      <c r="AS13" s="73">
        <v>-5286</v>
      </c>
      <c r="AT13" s="73">
        <v>-5286</v>
      </c>
      <c r="AU13" s="73">
        <v>-5286</v>
      </c>
      <c r="AV13" s="73">
        <v>-5286</v>
      </c>
      <c r="AW13" s="73">
        <v>-5286</v>
      </c>
      <c r="AX13" s="73">
        <v>-5286</v>
      </c>
      <c r="AY13" s="73">
        <v>-5286</v>
      </c>
      <c r="AZ13" s="73">
        <v>-5286</v>
      </c>
      <c r="BA13" s="73">
        <v>-5286</v>
      </c>
      <c r="BB13" s="73">
        <v>-5286</v>
      </c>
      <c r="BC13" s="73">
        <v>-5286</v>
      </c>
      <c r="BD13" s="73">
        <v>-5286</v>
      </c>
      <c r="BE13" s="73">
        <v>-5286</v>
      </c>
      <c r="BF13" s="73">
        <v>-5286</v>
      </c>
      <c r="BG13" s="73">
        <v>-5286</v>
      </c>
      <c r="BH13" s="73">
        <v>-5286</v>
      </c>
      <c r="BI13" s="73">
        <v>-5286</v>
      </c>
      <c r="BJ13" s="73">
        <v>-5286</v>
      </c>
      <c r="BK13" s="73">
        <v>-5286</v>
      </c>
      <c r="BL13" s="73">
        <v>-5286</v>
      </c>
      <c r="BM13" s="73">
        <v>-5286</v>
      </c>
      <c r="BN13" s="73">
        <v>-5286</v>
      </c>
      <c r="BO13" s="73">
        <v>-5286</v>
      </c>
      <c r="BP13" s="73">
        <v>-5286</v>
      </c>
      <c r="BQ13" s="73">
        <v>-5286</v>
      </c>
      <c r="BR13" s="73">
        <v>-5286</v>
      </c>
      <c r="BS13" s="73">
        <v>-5286</v>
      </c>
      <c r="BT13" s="73">
        <v>-5286</v>
      </c>
      <c r="BU13" s="73">
        <v>-5286</v>
      </c>
      <c r="BV13" s="73">
        <v>-5286</v>
      </c>
      <c r="BW13" s="73">
        <v>-5286</v>
      </c>
      <c r="BX13" s="73">
        <v>-5286</v>
      </c>
      <c r="BY13" s="73">
        <v>-5286</v>
      </c>
      <c r="BZ13" s="73">
        <v>-5286</v>
      </c>
      <c r="CA13" s="73">
        <v>-5286</v>
      </c>
      <c r="CB13" s="73">
        <v>-5286</v>
      </c>
    </row>
    <row r="14" spans="3:80">
      <c r="E14" s="76"/>
      <c r="F14" s="76"/>
      <c r="G14" s="76"/>
      <c r="H14" s="76"/>
      <c r="I14" s="76"/>
      <c r="J14" s="76"/>
      <c r="K14" s="76"/>
      <c r="L14" s="76"/>
      <c r="M14" s="76"/>
      <c r="R14" s="57"/>
    </row>
    <row r="15" spans="3:80">
      <c r="C15" s="318" t="s">
        <v>295</v>
      </c>
      <c r="D15" s="318"/>
      <c r="E15" s="318"/>
      <c r="F15" s="318"/>
      <c r="G15" s="318"/>
      <c r="H15" s="318"/>
      <c r="I15" s="318"/>
      <c r="R15" s="57"/>
    </row>
    <row r="16" spans="3:80" s="322" customFormat="1">
      <c r="C16" s="322" t="s">
        <v>116</v>
      </c>
      <c r="E16" s="322">
        <v>152.07</v>
      </c>
      <c r="F16" s="322">
        <v>288.60000000000002</v>
      </c>
      <c r="G16" s="322">
        <v>470.64000000000004</v>
      </c>
      <c r="H16" s="322">
        <v>793.65000000000009</v>
      </c>
      <c r="I16" s="322">
        <v>1135.5300000000002</v>
      </c>
      <c r="J16" s="322">
        <v>1435.23</v>
      </c>
      <c r="K16" s="322">
        <v>1734.93</v>
      </c>
      <c r="L16" s="322">
        <v>2051.2800000000002</v>
      </c>
      <c r="M16" s="322">
        <v>2279.94</v>
      </c>
      <c r="N16" s="322">
        <v>2436.4500000000003</v>
      </c>
      <c r="O16" s="322">
        <v>2565.21</v>
      </c>
      <c r="P16" s="322">
        <v>2696.19</v>
      </c>
      <c r="Q16" s="322">
        <v>2823.84</v>
      </c>
      <c r="R16" s="61">
        <v>2985.9</v>
      </c>
      <c r="S16" s="322">
        <v>3095.7900000000004</v>
      </c>
      <c r="T16" s="322">
        <v>3242.3100000000004</v>
      </c>
      <c r="U16" s="322">
        <v>3258.9600000000005</v>
      </c>
      <c r="V16" s="322">
        <v>3505.38</v>
      </c>
      <c r="W16" s="322">
        <v>3601.9500000000003</v>
      </c>
      <c r="X16" s="322">
        <v>3539.7900000000004</v>
      </c>
      <c r="Y16" s="322">
        <v>3599.7300000000005</v>
      </c>
      <c r="Z16" s="322">
        <v>3694.0800000000004</v>
      </c>
      <c r="AA16" s="322">
        <v>3736.26</v>
      </c>
      <c r="AB16" s="322">
        <v>3728.4900000000002</v>
      </c>
      <c r="AC16" s="322">
        <v>3700.7400000000002</v>
      </c>
      <c r="AD16" s="322">
        <v>3738.4800000000005</v>
      </c>
      <c r="AE16" s="322">
        <v>3825.06</v>
      </c>
      <c r="AF16" s="322">
        <v>3825.06</v>
      </c>
      <c r="AG16" s="322">
        <v>3825.06</v>
      </c>
      <c r="AH16" s="322">
        <v>3825.06</v>
      </c>
      <c r="AI16" s="322">
        <v>3825.06</v>
      </c>
      <c r="AJ16" s="322">
        <v>3825.06</v>
      </c>
      <c r="AK16" s="322">
        <v>3825.06</v>
      </c>
      <c r="AL16" s="322">
        <v>3825.06</v>
      </c>
      <c r="AM16" s="322">
        <v>3825.06</v>
      </c>
      <c r="AN16" s="322">
        <v>3825.06</v>
      </c>
      <c r="AO16" s="322">
        <v>3825.06</v>
      </c>
    </row>
    <row r="17" spans="3:80">
      <c r="C17" s="133" t="s">
        <v>296</v>
      </c>
      <c r="E17" s="190">
        <f>E13+E16</f>
        <v>152.07</v>
      </c>
      <c r="F17" s="190">
        <f t="shared" ref="F17:M17" si="0">F13+F16</f>
        <v>288.60000000000002</v>
      </c>
      <c r="G17" s="190">
        <f t="shared" si="0"/>
        <v>470.64000000000004</v>
      </c>
      <c r="H17" s="190">
        <f t="shared" si="0"/>
        <v>793.65000000000009</v>
      </c>
      <c r="I17" s="190">
        <f t="shared" si="0"/>
        <v>1135.5300000000002</v>
      </c>
      <c r="J17" s="190">
        <f t="shared" si="0"/>
        <v>1435.23</v>
      </c>
      <c r="K17" s="190">
        <f t="shared" si="0"/>
        <v>1578.3217713273841</v>
      </c>
      <c r="L17" s="190">
        <f t="shared" si="0"/>
        <v>1022.7356966827224</v>
      </c>
      <c r="M17" s="190">
        <f t="shared" si="0"/>
        <v>689.34608575585071</v>
      </c>
      <c r="N17" s="190">
        <f>N13+N16</f>
        <v>76.589128966548287</v>
      </c>
      <c r="O17" s="190">
        <f t="shared" ref="O17:V17" si="1">O13+O16</f>
        <v>-566.97678851157889</v>
      </c>
      <c r="P17" s="190">
        <f t="shared" si="1"/>
        <v>-1261.6413575001811</v>
      </c>
      <c r="Q17" s="190">
        <f t="shared" si="1"/>
        <v>-1956.2803571747318</v>
      </c>
      <c r="R17" s="67">
        <f t="shared" si="1"/>
        <v>-2300.1</v>
      </c>
      <c r="S17" s="190">
        <f t="shared" si="1"/>
        <v>-2190.2099999999996</v>
      </c>
      <c r="T17" s="190">
        <f t="shared" si="1"/>
        <v>-2043.6899999999996</v>
      </c>
      <c r="U17" s="190">
        <f t="shared" si="1"/>
        <v>-2027.0399999999995</v>
      </c>
      <c r="V17" s="190">
        <f t="shared" si="1"/>
        <v>-1780.62</v>
      </c>
      <c r="W17" s="190">
        <v>-1684.0499999999997</v>
      </c>
      <c r="X17" s="190">
        <v>-1746.2099999999996</v>
      </c>
      <c r="Y17" s="190">
        <v>-1686.2699999999995</v>
      </c>
      <c r="Z17" s="190">
        <v>-1591.9199999999996</v>
      </c>
      <c r="AA17" s="190">
        <v>-1549.7399999999998</v>
      </c>
      <c r="AB17" s="190">
        <v>-1557.5099999999998</v>
      </c>
      <c r="AC17" s="190">
        <v>-1585.2599999999998</v>
      </c>
      <c r="AD17" s="190">
        <v>-1547.5199999999995</v>
      </c>
      <c r="AE17" s="190">
        <v>-1460.94</v>
      </c>
      <c r="AF17" s="190">
        <v>-1460.94</v>
      </c>
      <c r="AG17" s="190">
        <v>-1460.94</v>
      </c>
      <c r="AH17" s="190">
        <v>-1460.94</v>
      </c>
      <c r="AI17" s="190">
        <v>-1460.94</v>
      </c>
      <c r="AJ17" s="190">
        <v>-1460.94</v>
      </c>
      <c r="AK17" s="190">
        <v>-1460.94</v>
      </c>
      <c r="AL17" s="190">
        <v>-1460.94</v>
      </c>
      <c r="AM17" s="190">
        <v>-1460.94</v>
      </c>
      <c r="AN17" s="190">
        <v>-1460.94</v>
      </c>
      <c r="AO17" s="190">
        <v>-1460.94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3:80">
      <c r="R18" s="57"/>
    </row>
    <row r="19" spans="3:80">
      <c r="C19" s="72" t="s">
        <v>321</v>
      </c>
      <c r="K19" s="72">
        <v>483</v>
      </c>
      <c r="L19" s="72">
        <v>483</v>
      </c>
      <c r="M19" s="72">
        <v>483</v>
      </c>
      <c r="N19" s="72">
        <v>483</v>
      </c>
      <c r="O19" s="72">
        <v>483</v>
      </c>
      <c r="P19" s="72">
        <v>483</v>
      </c>
      <c r="Q19" s="72">
        <v>483</v>
      </c>
      <c r="R19" s="60">
        <v>483</v>
      </c>
      <c r="S19" s="72">
        <v>483</v>
      </c>
      <c r="T19" s="72">
        <v>483</v>
      </c>
      <c r="U19" s="72">
        <v>483</v>
      </c>
      <c r="V19" s="72">
        <v>483</v>
      </c>
      <c r="W19" s="72">
        <v>483</v>
      </c>
      <c r="X19" s="72">
        <v>483</v>
      </c>
      <c r="Y19" s="72">
        <v>483</v>
      </c>
      <c r="Z19" s="72">
        <v>483</v>
      </c>
      <c r="AA19" s="72">
        <v>483</v>
      </c>
      <c r="AB19" s="72">
        <v>483</v>
      </c>
      <c r="AC19" s="72">
        <v>483</v>
      </c>
      <c r="AD19" s="72">
        <v>483</v>
      </c>
      <c r="AE19" s="72">
        <v>483</v>
      </c>
      <c r="AF19" s="72">
        <v>483</v>
      </c>
      <c r="AG19" s="72">
        <v>483</v>
      </c>
      <c r="AH19" s="72">
        <v>483</v>
      </c>
      <c r="AI19" s="72">
        <v>483</v>
      </c>
      <c r="AJ19" s="72">
        <v>483</v>
      </c>
      <c r="AK19" s="72">
        <v>483</v>
      </c>
      <c r="AL19" s="72">
        <v>483</v>
      </c>
      <c r="AM19" s="72">
        <v>483</v>
      </c>
      <c r="AN19" s="72">
        <v>483</v>
      </c>
      <c r="AO19" s="72">
        <v>483</v>
      </c>
      <c r="AP19" s="72">
        <v>483</v>
      </c>
      <c r="AQ19" s="72">
        <v>483</v>
      </c>
      <c r="AR19" s="72">
        <v>483</v>
      </c>
      <c r="AS19" s="72">
        <v>483</v>
      </c>
      <c r="AT19" s="72">
        <v>483</v>
      </c>
      <c r="AU19" s="72">
        <v>483</v>
      </c>
      <c r="AV19" s="72">
        <v>483</v>
      </c>
      <c r="AW19" s="72">
        <v>483</v>
      </c>
      <c r="AX19" s="72">
        <v>483</v>
      </c>
      <c r="AY19" s="72">
        <v>483</v>
      </c>
      <c r="AZ19" s="72">
        <v>483</v>
      </c>
      <c r="BA19" s="72">
        <v>483</v>
      </c>
      <c r="BB19" s="72">
        <v>483</v>
      </c>
      <c r="BC19" s="72">
        <v>483</v>
      </c>
      <c r="BD19" s="72">
        <v>483</v>
      </c>
      <c r="BE19" s="72">
        <v>483</v>
      </c>
      <c r="BF19" s="72">
        <v>483</v>
      </c>
      <c r="BG19" s="72">
        <v>483</v>
      </c>
      <c r="BH19" s="72">
        <v>483</v>
      </c>
      <c r="BI19" s="72">
        <v>483</v>
      </c>
      <c r="BJ19" s="72">
        <v>483</v>
      </c>
      <c r="BK19" s="72">
        <v>483</v>
      </c>
      <c r="BL19" s="72">
        <v>483</v>
      </c>
      <c r="BM19" s="72">
        <v>483</v>
      </c>
      <c r="BN19" s="72">
        <v>483</v>
      </c>
      <c r="BO19" s="72">
        <v>483</v>
      </c>
      <c r="BP19" s="72">
        <v>483</v>
      </c>
      <c r="BQ19" s="72">
        <v>483</v>
      </c>
      <c r="BR19" s="72">
        <v>483</v>
      </c>
      <c r="BS19" s="72">
        <v>483</v>
      </c>
      <c r="BT19" s="72">
        <v>483</v>
      </c>
      <c r="BU19" s="72">
        <v>483</v>
      </c>
      <c r="BV19" s="72">
        <v>483</v>
      </c>
      <c r="BW19" s="72">
        <v>483</v>
      </c>
      <c r="BX19" s="72">
        <v>483</v>
      </c>
      <c r="BY19" s="72">
        <v>483</v>
      </c>
      <c r="BZ19" s="72">
        <v>483</v>
      </c>
      <c r="CA19" s="72">
        <v>483</v>
      </c>
      <c r="CB19" s="72">
        <v>483</v>
      </c>
    </row>
    <row r="20" spans="3:80" s="72" customFormat="1">
      <c r="C20" s="72" t="s">
        <v>322</v>
      </c>
      <c r="K20" s="72">
        <v>191</v>
      </c>
      <c r="L20" s="72">
        <v>191</v>
      </c>
      <c r="M20" s="72">
        <v>191</v>
      </c>
      <c r="N20" s="72">
        <v>191</v>
      </c>
      <c r="O20" s="72">
        <v>191</v>
      </c>
      <c r="P20" s="72">
        <v>191</v>
      </c>
      <c r="Q20" s="72">
        <v>191</v>
      </c>
      <c r="R20" s="60">
        <v>191</v>
      </c>
      <c r="S20" s="72">
        <v>191</v>
      </c>
      <c r="T20" s="72">
        <v>191</v>
      </c>
      <c r="U20" s="72">
        <v>191</v>
      </c>
      <c r="V20" s="72">
        <v>191</v>
      </c>
      <c r="W20" s="72">
        <v>191</v>
      </c>
      <c r="X20" s="72">
        <v>191</v>
      </c>
      <c r="Y20" s="72">
        <v>191</v>
      </c>
      <c r="Z20" s="72">
        <v>191</v>
      </c>
      <c r="AA20" s="72">
        <v>191</v>
      </c>
      <c r="AB20" s="72">
        <v>191</v>
      </c>
      <c r="AC20" s="72">
        <v>191</v>
      </c>
      <c r="AD20" s="72">
        <v>191</v>
      </c>
      <c r="AE20" s="72">
        <v>191</v>
      </c>
      <c r="AF20" s="72">
        <v>191</v>
      </c>
      <c r="AG20" s="72">
        <v>191</v>
      </c>
      <c r="AH20" s="72">
        <v>191</v>
      </c>
      <c r="AI20" s="72">
        <v>191</v>
      </c>
      <c r="AJ20" s="72">
        <v>191</v>
      </c>
      <c r="AK20" s="72">
        <v>191</v>
      </c>
      <c r="AL20" s="72">
        <v>191</v>
      </c>
      <c r="AM20" s="72">
        <v>191</v>
      </c>
      <c r="AN20" s="72">
        <v>191</v>
      </c>
      <c r="AO20" s="72">
        <v>191</v>
      </c>
      <c r="AP20" s="72">
        <v>191</v>
      </c>
      <c r="AQ20" s="72">
        <v>191</v>
      </c>
      <c r="AR20" s="72">
        <v>191</v>
      </c>
      <c r="AS20" s="72">
        <v>191</v>
      </c>
      <c r="AT20" s="72">
        <v>191</v>
      </c>
      <c r="AU20" s="72">
        <v>191</v>
      </c>
      <c r="AV20" s="72">
        <v>191</v>
      </c>
      <c r="AW20" s="72">
        <v>191</v>
      </c>
      <c r="AX20" s="72">
        <v>191</v>
      </c>
      <c r="AY20" s="72">
        <v>191</v>
      </c>
      <c r="AZ20" s="72">
        <v>191</v>
      </c>
      <c r="BA20" s="72">
        <v>191</v>
      </c>
      <c r="BB20" s="72">
        <v>191</v>
      </c>
      <c r="BC20" s="72">
        <v>191</v>
      </c>
      <c r="BD20" s="72">
        <v>191</v>
      </c>
      <c r="BE20" s="72">
        <v>191</v>
      </c>
      <c r="BF20" s="72">
        <v>191</v>
      </c>
      <c r="BG20" s="72">
        <v>191</v>
      </c>
      <c r="BH20" s="72">
        <v>191</v>
      </c>
      <c r="BI20" s="72">
        <v>191</v>
      </c>
      <c r="BJ20" s="72">
        <v>191</v>
      </c>
      <c r="BK20" s="72">
        <v>191</v>
      </c>
      <c r="BL20" s="72">
        <v>191</v>
      </c>
      <c r="BM20" s="72">
        <v>191</v>
      </c>
      <c r="BN20" s="72">
        <v>191</v>
      </c>
      <c r="BO20" s="72">
        <v>191</v>
      </c>
      <c r="BP20" s="72">
        <v>191</v>
      </c>
      <c r="BQ20" s="72">
        <v>191</v>
      </c>
      <c r="BR20" s="72">
        <v>191</v>
      </c>
      <c r="BS20" s="72">
        <v>191</v>
      </c>
      <c r="BT20" s="72">
        <v>191</v>
      </c>
      <c r="BU20" s="72">
        <v>191</v>
      </c>
      <c r="BV20" s="72">
        <v>191</v>
      </c>
      <c r="BW20" s="72">
        <v>191</v>
      </c>
      <c r="BX20" s="72">
        <v>191</v>
      </c>
      <c r="BY20" s="72">
        <v>191</v>
      </c>
      <c r="BZ20" s="72">
        <v>191</v>
      </c>
      <c r="CA20" s="72">
        <v>191</v>
      </c>
      <c r="CB20" s="72">
        <v>191</v>
      </c>
    </row>
    <row r="21" spans="3:80">
      <c r="J21" s="73"/>
      <c r="K21" s="73"/>
      <c r="L21" s="73"/>
      <c r="M21" s="73"/>
      <c r="O21" s="73"/>
      <c r="P21" s="73"/>
      <c r="Q21" s="73"/>
      <c r="R21" s="6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3:80" s="72" customFormat="1">
      <c r="C22" s="72" t="s">
        <v>276</v>
      </c>
      <c r="O22" s="72">
        <v>524</v>
      </c>
      <c r="P22" s="72">
        <v>524</v>
      </c>
      <c r="Q22" s="72">
        <v>524</v>
      </c>
      <c r="R22" s="60">
        <v>524</v>
      </c>
      <c r="S22" s="72">
        <v>524</v>
      </c>
      <c r="T22" s="72">
        <v>524</v>
      </c>
      <c r="U22" s="72">
        <v>524</v>
      </c>
      <c r="V22" s="72">
        <v>524</v>
      </c>
      <c r="W22" s="72">
        <v>524</v>
      </c>
      <c r="X22" s="72">
        <v>524</v>
      </c>
      <c r="Y22" s="72">
        <v>524</v>
      </c>
      <c r="Z22" s="72">
        <v>524</v>
      </c>
      <c r="AA22" s="72">
        <v>524</v>
      </c>
      <c r="AB22" s="72">
        <v>524</v>
      </c>
      <c r="AC22" s="72">
        <v>524</v>
      </c>
      <c r="AD22" s="72">
        <v>524</v>
      </c>
      <c r="AE22" s="72">
        <v>524</v>
      </c>
      <c r="AF22" s="72">
        <v>524</v>
      </c>
      <c r="AG22" s="72">
        <v>524</v>
      </c>
      <c r="AH22" s="72">
        <v>524</v>
      </c>
      <c r="AI22" s="72">
        <v>524</v>
      </c>
      <c r="AJ22" s="72">
        <v>524</v>
      </c>
      <c r="AK22" s="72">
        <v>524</v>
      </c>
      <c r="AL22" s="72">
        <v>524</v>
      </c>
      <c r="AM22" s="72">
        <v>524</v>
      </c>
      <c r="AN22" s="133"/>
    </row>
    <row r="23" spans="3:80" s="72" customFormat="1">
      <c r="C23" s="72" t="s">
        <v>305</v>
      </c>
      <c r="P23" s="72">
        <v>570</v>
      </c>
      <c r="Q23" s="72">
        <v>570</v>
      </c>
      <c r="R23" s="60">
        <v>570</v>
      </c>
      <c r="S23" s="72">
        <v>570</v>
      </c>
      <c r="T23" s="72">
        <v>570</v>
      </c>
      <c r="U23" s="72">
        <v>570</v>
      </c>
      <c r="V23" s="72">
        <v>570</v>
      </c>
      <c r="W23" s="72">
        <v>570</v>
      </c>
      <c r="X23" s="72">
        <v>570</v>
      </c>
      <c r="Y23" s="72">
        <v>570</v>
      </c>
      <c r="Z23" s="72">
        <v>570</v>
      </c>
      <c r="AA23" s="72">
        <v>570</v>
      </c>
      <c r="AB23" s="72">
        <v>570</v>
      </c>
      <c r="AC23" s="72">
        <v>570</v>
      </c>
      <c r="AD23" s="72">
        <v>570</v>
      </c>
      <c r="AE23" s="72">
        <v>570</v>
      </c>
      <c r="AF23" s="72">
        <v>570</v>
      </c>
      <c r="AG23" s="72">
        <v>570</v>
      </c>
      <c r="AH23" s="72">
        <v>570</v>
      </c>
      <c r="AI23" s="72">
        <v>570</v>
      </c>
      <c r="AJ23" s="72">
        <v>570</v>
      </c>
      <c r="AK23" s="72">
        <v>570</v>
      </c>
      <c r="AL23" s="72">
        <v>570</v>
      </c>
      <c r="AM23" s="72">
        <v>570</v>
      </c>
      <c r="AN23" s="72">
        <v>570</v>
      </c>
      <c r="AO23" s="72">
        <v>570</v>
      </c>
      <c r="AQ23" s="133" t="s">
        <v>306</v>
      </c>
    </row>
    <row r="24" spans="3:80">
      <c r="C24" s="133" t="s">
        <v>296</v>
      </c>
      <c r="L24" s="190"/>
      <c r="M24" s="190"/>
      <c r="Q24" s="190">
        <f t="shared" ref="Q24:AO24" si="2">Q17+Q19+Q20+Q22+Q23</f>
        <v>-188.28035717473176</v>
      </c>
      <c r="R24" s="67">
        <f t="shared" si="2"/>
        <v>-532.09999999999991</v>
      </c>
      <c r="S24" s="190">
        <f t="shared" si="2"/>
        <v>-422.20999999999958</v>
      </c>
      <c r="T24" s="190">
        <f t="shared" si="2"/>
        <v>-275.6899999999996</v>
      </c>
      <c r="U24" s="190">
        <f t="shared" si="2"/>
        <v>-259.03999999999951</v>
      </c>
      <c r="V24" s="190">
        <f t="shared" si="2"/>
        <v>-12.619999999999891</v>
      </c>
      <c r="W24" s="190">
        <f t="shared" si="2"/>
        <v>83.950000000000273</v>
      </c>
      <c r="X24" s="190">
        <f t="shared" si="2"/>
        <v>21.790000000000418</v>
      </c>
      <c r="Y24" s="190">
        <f t="shared" si="2"/>
        <v>81.730000000000473</v>
      </c>
      <c r="Z24" s="190">
        <f t="shared" si="2"/>
        <v>176.08000000000038</v>
      </c>
      <c r="AA24" s="190">
        <f t="shared" si="2"/>
        <v>218.26000000000022</v>
      </c>
      <c r="AB24" s="190">
        <f t="shared" si="2"/>
        <v>210.49000000000024</v>
      </c>
      <c r="AC24" s="190">
        <f t="shared" si="2"/>
        <v>182.74000000000024</v>
      </c>
      <c r="AD24" s="190">
        <f t="shared" si="2"/>
        <v>220.48000000000047</v>
      </c>
      <c r="AE24" s="190">
        <f t="shared" si="2"/>
        <v>307.05999999999995</v>
      </c>
      <c r="AF24" s="190">
        <f t="shared" si="2"/>
        <v>307.05999999999995</v>
      </c>
      <c r="AG24" s="190">
        <f t="shared" si="2"/>
        <v>307.05999999999995</v>
      </c>
      <c r="AH24" s="190">
        <f t="shared" si="2"/>
        <v>307.05999999999995</v>
      </c>
      <c r="AI24" s="190">
        <f t="shared" si="2"/>
        <v>307.05999999999995</v>
      </c>
      <c r="AJ24" s="190">
        <f t="shared" si="2"/>
        <v>307.05999999999995</v>
      </c>
      <c r="AK24" s="190">
        <f t="shared" si="2"/>
        <v>307.05999999999995</v>
      </c>
      <c r="AL24" s="190">
        <f t="shared" si="2"/>
        <v>307.05999999999995</v>
      </c>
      <c r="AM24" s="190">
        <f t="shared" si="2"/>
        <v>307.05999999999995</v>
      </c>
      <c r="AN24" s="190">
        <f t="shared" si="2"/>
        <v>-216.94000000000005</v>
      </c>
      <c r="AO24" s="190">
        <f t="shared" si="2"/>
        <v>-216.94000000000005</v>
      </c>
    </row>
    <row r="25" spans="3:80">
      <c r="R25" s="57"/>
    </row>
    <row r="26" spans="3:80" s="72" customFormat="1">
      <c r="C26" s="72" t="s">
        <v>117</v>
      </c>
      <c r="Q26" s="72">
        <v>594</v>
      </c>
      <c r="R26" s="60">
        <v>594</v>
      </c>
      <c r="S26" s="72">
        <v>594</v>
      </c>
      <c r="T26" s="72">
        <v>594</v>
      </c>
      <c r="U26" s="72">
        <v>594</v>
      </c>
      <c r="V26" s="72">
        <v>594</v>
      </c>
      <c r="W26" s="72">
        <v>594</v>
      </c>
      <c r="X26" s="72">
        <v>594</v>
      </c>
      <c r="Y26" s="72">
        <v>594</v>
      </c>
      <c r="Z26" s="72">
        <v>594</v>
      </c>
      <c r="AA26" s="72">
        <v>594</v>
      </c>
      <c r="AB26" s="72">
        <v>594</v>
      </c>
      <c r="AC26" s="72">
        <v>594</v>
      </c>
      <c r="AD26" s="72">
        <v>594</v>
      </c>
      <c r="AE26" s="72">
        <v>594</v>
      </c>
      <c r="AF26" s="72">
        <v>594</v>
      </c>
      <c r="AG26" s="72">
        <v>594</v>
      </c>
      <c r="AH26" s="72">
        <v>594</v>
      </c>
      <c r="AI26" s="72">
        <v>594</v>
      </c>
      <c r="AJ26" s="72">
        <v>594</v>
      </c>
      <c r="AK26" s="72">
        <v>594</v>
      </c>
      <c r="AL26" s="72">
        <v>594</v>
      </c>
      <c r="AM26" s="72">
        <v>594</v>
      </c>
      <c r="AN26" s="72">
        <v>594</v>
      </c>
      <c r="AO26" s="72">
        <v>594</v>
      </c>
      <c r="AQ26" s="133" t="s">
        <v>306</v>
      </c>
    </row>
    <row r="27" spans="3:80">
      <c r="C27" s="133" t="s">
        <v>296</v>
      </c>
      <c r="L27" s="190"/>
      <c r="M27" s="190"/>
      <c r="N27" s="190"/>
      <c r="O27" s="190"/>
      <c r="P27" s="190"/>
    </row>
    <row r="28" spans="3:80">
      <c r="L28" s="190"/>
      <c r="M28" s="190"/>
      <c r="N28" s="190"/>
      <c r="O28" s="190"/>
      <c r="P28" s="190"/>
    </row>
    <row r="29" spans="3:80">
      <c r="C29" s="133" t="s">
        <v>384</v>
      </c>
      <c r="E29" s="369">
        <f>E16</f>
        <v>152.07</v>
      </c>
      <c r="F29" s="369">
        <f t="shared" ref="F29:J29" si="3">F16</f>
        <v>288.60000000000002</v>
      </c>
      <c r="G29" s="369">
        <f t="shared" si="3"/>
        <v>470.64000000000004</v>
      </c>
      <c r="H29" s="369">
        <f t="shared" si="3"/>
        <v>793.65000000000009</v>
      </c>
      <c r="I29" s="369">
        <f t="shared" si="3"/>
        <v>1135.5300000000002</v>
      </c>
      <c r="J29" s="369">
        <f t="shared" si="3"/>
        <v>1435.23</v>
      </c>
      <c r="K29" s="369">
        <f>K16+K19+K20</f>
        <v>2408.9300000000003</v>
      </c>
      <c r="L29" s="369">
        <f t="shared" ref="L29:N29" si="4">L16+L19+L20</f>
        <v>2725.28</v>
      </c>
      <c r="M29" s="369">
        <f t="shared" si="4"/>
        <v>2953.94</v>
      </c>
      <c r="N29" s="369">
        <f t="shared" si="4"/>
        <v>3110.4500000000003</v>
      </c>
      <c r="O29" s="369">
        <f>O16+O19+O20+O22+O23+O26</f>
        <v>3763.21</v>
      </c>
      <c r="P29" s="369">
        <f t="shared" ref="P29:AN29" si="5">P16+P19+P20+P22+P23+P26</f>
        <v>4464.1900000000005</v>
      </c>
      <c r="Q29" s="369">
        <f t="shared" si="5"/>
        <v>5185.84</v>
      </c>
      <c r="R29" s="76">
        <f t="shared" si="5"/>
        <v>5347.9</v>
      </c>
      <c r="S29" s="76">
        <f t="shared" si="5"/>
        <v>5457.7900000000009</v>
      </c>
      <c r="T29" s="76">
        <f t="shared" si="5"/>
        <v>5604.31</v>
      </c>
      <c r="U29" s="76">
        <f t="shared" si="5"/>
        <v>5620.9600000000009</v>
      </c>
      <c r="V29" s="76">
        <f t="shared" si="5"/>
        <v>5867.38</v>
      </c>
      <c r="W29" s="76">
        <f t="shared" si="5"/>
        <v>5963.9500000000007</v>
      </c>
      <c r="X29" s="76">
        <f t="shared" si="5"/>
        <v>5901.7900000000009</v>
      </c>
      <c r="Y29" s="76">
        <f t="shared" si="5"/>
        <v>5961.7300000000005</v>
      </c>
      <c r="Z29" s="76">
        <f t="shared" si="5"/>
        <v>6056.08</v>
      </c>
      <c r="AA29" s="76">
        <f t="shared" si="5"/>
        <v>6098.26</v>
      </c>
      <c r="AB29" s="76">
        <f t="shared" si="5"/>
        <v>6090.49</v>
      </c>
      <c r="AC29" s="76">
        <f t="shared" si="5"/>
        <v>6062.74</v>
      </c>
      <c r="AD29" s="76">
        <f t="shared" si="5"/>
        <v>6100.4800000000005</v>
      </c>
      <c r="AE29" s="76">
        <f t="shared" si="5"/>
        <v>6187.0599999999995</v>
      </c>
      <c r="AF29" s="76">
        <f t="shared" si="5"/>
        <v>6187.0599999999995</v>
      </c>
      <c r="AG29" s="76">
        <f t="shared" si="5"/>
        <v>6187.0599999999995</v>
      </c>
      <c r="AH29" s="76">
        <f t="shared" si="5"/>
        <v>6187.0599999999995</v>
      </c>
      <c r="AI29" s="76">
        <f t="shared" si="5"/>
        <v>6187.0599999999995</v>
      </c>
      <c r="AJ29" s="76">
        <f t="shared" si="5"/>
        <v>6187.0599999999995</v>
      </c>
      <c r="AK29" s="76">
        <f t="shared" si="5"/>
        <v>6187.0599999999995</v>
      </c>
      <c r="AL29" s="76">
        <f t="shared" si="5"/>
        <v>6187.0599999999995</v>
      </c>
      <c r="AM29" s="76">
        <f t="shared" si="5"/>
        <v>6187.0599999999995</v>
      </c>
      <c r="AN29" s="76">
        <f t="shared" si="5"/>
        <v>5663.0599999999995</v>
      </c>
      <c r="AO29" s="76">
        <f>AO16+AO19+AO20+AO22+AO23+AO26</f>
        <v>5663.0599999999995</v>
      </c>
    </row>
    <row r="30" spans="3:80">
      <c r="L30" s="190"/>
      <c r="M30" s="190"/>
      <c r="N30" s="190"/>
      <c r="O30" s="190"/>
      <c r="P30" s="190"/>
    </row>
    <row r="32" spans="3:80" s="72" customFormat="1">
      <c r="C32" s="370" t="s">
        <v>323</v>
      </c>
      <c r="E32" s="190">
        <v>152.07</v>
      </c>
      <c r="F32" s="190">
        <v>288.60000000000002</v>
      </c>
      <c r="G32" s="190">
        <v>470.64000000000004</v>
      </c>
      <c r="H32" s="190">
        <v>793.65000000000009</v>
      </c>
      <c r="I32" s="190">
        <v>1135.5300000000002</v>
      </c>
      <c r="J32" s="190">
        <f>J17+J19+J20</f>
        <v>1435.23</v>
      </c>
      <c r="K32" s="190">
        <f>K17+K19+K20</f>
        <v>2252.3217713273843</v>
      </c>
      <c r="L32" s="190">
        <f>L17+L19+L20</f>
        <v>1696.7356966827224</v>
      </c>
      <c r="M32" s="190">
        <f>M17+M19+M20</f>
        <v>1363.3460857558507</v>
      </c>
      <c r="N32" s="190">
        <f>N17+N19+N20</f>
        <v>750.58912896654829</v>
      </c>
      <c r="O32" s="190">
        <f>O17+O19+O20+O22</f>
        <v>631.02321148842111</v>
      </c>
      <c r="P32" s="190">
        <f>P17+P19+P20+P22+P23</f>
        <v>506.35864249981887</v>
      </c>
      <c r="Q32" s="190">
        <f t="shared" ref="Q32:AO32" si="6">Q17+Q19+Q20+Q22+Q23+Q26</f>
        <v>405.71964282526824</v>
      </c>
      <c r="R32" s="191">
        <f t="shared" si="6"/>
        <v>61.900000000000091</v>
      </c>
      <c r="S32" s="191">
        <f t="shared" si="6"/>
        <v>171.79000000000042</v>
      </c>
      <c r="T32" s="191">
        <f t="shared" si="6"/>
        <v>318.3100000000004</v>
      </c>
      <c r="U32" s="191">
        <f t="shared" si="6"/>
        <v>334.96000000000049</v>
      </c>
      <c r="V32" s="191">
        <f t="shared" si="6"/>
        <v>581.38000000000011</v>
      </c>
      <c r="W32" s="191">
        <f t="shared" si="6"/>
        <v>677.95000000000027</v>
      </c>
      <c r="X32" s="191">
        <f t="shared" si="6"/>
        <v>615.79000000000042</v>
      </c>
      <c r="Y32" s="191">
        <f t="shared" si="6"/>
        <v>675.73000000000047</v>
      </c>
      <c r="Z32" s="191">
        <f t="shared" si="6"/>
        <v>770.08000000000038</v>
      </c>
      <c r="AA32" s="191">
        <f t="shared" si="6"/>
        <v>812.26000000000022</v>
      </c>
      <c r="AB32" s="191">
        <f t="shared" si="6"/>
        <v>804.49000000000024</v>
      </c>
      <c r="AC32" s="191">
        <f t="shared" si="6"/>
        <v>776.74000000000024</v>
      </c>
      <c r="AD32" s="191">
        <f t="shared" si="6"/>
        <v>814.48000000000047</v>
      </c>
      <c r="AE32" s="191">
        <f t="shared" si="6"/>
        <v>901.06</v>
      </c>
      <c r="AF32" s="191">
        <f t="shared" si="6"/>
        <v>901.06</v>
      </c>
      <c r="AG32" s="191">
        <f t="shared" si="6"/>
        <v>901.06</v>
      </c>
      <c r="AH32" s="191">
        <f t="shared" si="6"/>
        <v>901.06</v>
      </c>
      <c r="AI32" s="191">
        <f t="shared" si="6"/>
        <v>901.06</v>
      </c>
      <c r="AJ32" s="191">
        <f>AJ17+AJ19+AJ20+AJ22+AJ23+AJ26</f>
        <v>901.06</v>
      </c>
      <c r="AK32" s="191">
        <f t="shared" si="6"/>
        <v>901.06</v>
      </c>
      <c r="AL32" s="191">
        <f t="shared" si="6"/>
        <v>901.06</v>
      </c>
      <c r="AM32" s="191">
        <f t="shared" si="6"/>
        <v>901.06</v>
      </c>
      <c r="AN32" s="191">
        <f t="shared" si="6"/>
        <v>377.05999999999995</v>
      </c>
      <c r="AO32" s="191">
        <f t="shared" si="6"/>
        <v>377.05999999999995</v>
      </c>
    </row>
    <row r="33" spans="3:80" s="72" customFormat="1">
      <c r="R33" s="133"/>
    </row>
    <row r="34" spans="3:80" ht="18.75">
      <c r="C34" s="320" t="s">
        <v>297</v>
      </c>
      <c r="D34" s="311"/>
      <c r="E34" s="311"/>
      <c r="F34" s="311"/>
      <c r="G34" s="311"/>
      <c r="H34" s="311"/>
      <c r="I34" s="311"/>
    </row>
    <row r="36" spans="3:80" s="311" customFormat="1">
      <c r="C36" s="311" t="s">
        <v>89</v>
      </c>
      <c r="E36" s="311" t="s">
        <v>110</v>
      </c>
      <c r="F36" s="311" t="s">
        <v>111</v>
      </c>
      <c r="G36" s="311" t="s">
        <v>112</v>
      </c>
      <c r="H36" s="311" t="s">
        <v>113</v>
      </c>
      <c r="I36" s="311" t="s">
        <v>114</v>
      </c>
      <c r="J36" s="311" t="s">
        <v>115</v>
      </c>
      <c r="K36" s="4" t="s">
        <v>19</v>
      </c>
      <c r="L36" s="4" t="s">
        <v>20</v>
      </c>
      <c r="M36" s="4" t="s">
        <v>21</v>
      </c>
      <c r="N36" s="4" t="s">
        <v>22</v>
      </c>
      <c r="O36" s="4" t="s">
        <v>23</v>
      </c>
      <c r="P36" s="4" t="s">
        <v>24</v>
      </c>
      <c r="Q36" s="4" t="s">
        <v>25</v>
      </c>
      <c r="R36" s="4" t="s">
        <v>26</v>
      </c>
      <c r="S36" s="4" t="s">
        <v>27</v>
      </c>
      <c r="T36" s="4" t="s">
        <v>28</v>
      </c>
      <c r="U36" s="4" t="s">
        <v>29</v>
      </c>
      <c r="V36" s="4" t="s">
        <v>30</v>
      </c>
      <c r="W36" s="4" t="s">
        <v>31</v>
      </c>
      <c r="X36" s="4" t="s">
        <v>32</v>
      </c>
      <c r="Y36" s="4" t="s">
        <v>33</v>
      </c>
      <c r="Z36" s="4" t="s">
        <v>34</v>
      </c>
      <c r="AA36" s="4" t="s">
        <v>35</v>
      </c>
      <c r="AB36" s="4" t="s">
        <v>36</v>
      </c>
      <c r="AC36" s="4" t="s">
        <v>37</v>
      </c>
      <c r="AD36" s="4" t="s">
        <v>38</v>
      </c>
      <c r="AE36" s="4" t="s">
        <v>39</v>
      </c>
      <c r="AF36" s="4" t="s">
        <v>40</v>
      </c>
      <c r="AG36" s="4" t="s">
        <v>41</v>
      </c>
      <c r="AH36" s="4" t="s">
        <v>42</v>
      </c>
      <c r="AI36" s="4" t="s">
        <v>43</v>
      </c>
      <c r="AJ36" s="4" t="s">
        <v>44</v>
      </c>
      <c r="AK36" s="4" t="s">
        <v>45</v>
      </c>
      <c r="AL36" s="4" t="s">
        <v>46</v>
      </c>
      <c r="AM36" s="4" t="s">
        <v>47</v>
      </c>
      <c r="AN36" s="4" t="s">
        <v>48</v>
      </c>
      <c r="AO36" s="4" t="s">
        <v>49</v>
      </c>
      <c r="AP36" s="4" t="s">
        <v>50</v>
      </c>
      <c r="AQ36" s="4" t="s">
        <v>51</v>
      </c>
      <c r="AR36" s="4" t="s">
        <v>52</v>
      </c>
      <c r="AS36" s="4" t="s">
        <v>53</v>
      </c>
      <c r="AT36" s="4" t="s">
        <v>54</v>
      </c>
      <c r="AU36" s="4" t="s">
        <v>55</v>
      </c>
      <c r="AV36" s="4" t="s">
        <v>56</v>
      </c>
      <c r="AW36" s="4" t="s">
        <v>57</v>
      </c>
      <c r="AX36" s="4" t="s">
        <v>58</v>
      </c>
      <c r="AY36" s="4" t="s">
        <v>59</v>
      </c>
      <c r="AZ36" s="4" t="s">
        <v>60</v>
      </c>
      <c r="BA36" s="4" t="s">
        <v>61</v>
      </c>
      <c r="BB36" s="4" t="s">
        <v>62</v>
      </c>
      <c r="BC36" s="4" t="s">
        <v>63</v>
      </c>
      <c r="BD36" s="4" t="s">
        <v>64</v>
      </c>
      <c r="BE36" s="4" t="s">
        <v>65</v>
      </c>
      <c r="BF36" s="4" t="s">
        <v>66</v>
      </c>
      <c r="BG36" s="4" t="s">
        <v>67</v>
      </c>
      <c r="BH36" s="4" t="s">
        <v>68</v>
      </c>
      <c r="BI36" s="4" t="s">
        <v>69</v>
      </c>
      <c r="BJ36" s="4" t="s">
        <v>70</v>
      </c>
      <c r="BK36" s="4" t="s">
        <v>71</v>
      </c>
      <c r="BL36" s="4" t="s">
        <v>72</v>
      </c>
      <c r="BM36" s="4" t="s">
        <v>73</v>
      </c>
      <c r="BN36" s="4" t="s">
        <v>74</v>
      </c>
      <c r="BO36" s="4" t="s">
        <v>75</v>
      </c>
      <c r="BP36" s="4" t="s">
        <v>76</v>
      </c>
      <c r="BQ36" s="4" t="s">
        <v>77</v>
      </c>
      <c r="BR36" s="4" t="s">
        <v>78</v>
      </c>
      <c r="BS36" s="4" t="s">
        <v>79</v>
      </c>
      <c r="BT36" s="4" t="s">
        <v>80</v>
      </c>
      <c r="BU36" s="4" t="s">
        <v>81</v>
      </c>
      <c r="BV36" s="4" t="s">
        <v>82</v>
      </c>
      <c r="BW36" s="4" t="s">
        <v>83</v>
      </c>
      <c r="BX36" s="4" t="s">
        <v>84</v>
      </c>
      <c r="BY36" s="4" t="s">
        <v>85</v>
      </c>
      <c r="BZ36" s="4" t="s">
        <v>86</v>
      </c>
      <c r="CA36" s="4" t="s">
        <v>87</v>
      </c>
      <c r="CB36" s="4" t="s">
        <v>88</v>
      </c>
    </row>
    <row r="38" spans="3:80" s="73" customFormat="1">
      <c r="C38" s="73" t="s">
        <v>289</v>
      </c>
      <c r="J38" s="73">
        <f>'Energy &amp; capacity gap'!E33</f>
        <v>0</v>
      </c>
      <c r="K38" s="73">
        <f>'Energy &amp; capacity gap'!F33</f>
        <v>-793.55021105414141</v>
      </c>
      <c r="L38" s="73">
        <f>'Energy &amp; capacity gap'!G33</f>
        <v>-961.28104901057065</v>
      </c>
      <c r="M38" s="73">
        <f>'Energy &amp; capacity gap'!H33</f>
        <v>-695.84737738183105</v>
      </c>
      <c r="N38" s="73">
        <f>'Energy &amp; capacity gap'!I33</f>
        <v>-914.9164311476917</v>
      </c>
      <c r="O38" s="73">
        <f>'Energy &amp; capacity gap'!J33</f>
        <v>-984.69999999999993</v>
      </c>
      <c r="P38" s="73">
        <f>'Energy &amp; capacity gap'!K33</f>
        <v>-984.69999999999993</v>
      </c>
      <c r="Q38" s="73">
        <f>'Energy &amp; capacity gap'!L33</f>
        <v>-984.69999999999993</v>
      </c>
      <c r="R38" s="73">
        <f>'Energy &amp; capacity gap'!M33</f>
        <v>-984.69999999999993</v>
      </c>
      <c r="S38" s="73">
        <f>'Energy &amp; capacity gap'!N33</f>
        <v>-984.69999999999993</v>
      </c>
      <c r="T38" s="73">
        <f>'Energy &amp; capacity gap'!O33</f>
        <v>-984.69999999999993</v>
      </c>
      <c r="U38" s="73">
        <f>'Energy &amp; capacity gap'!P33</f>
        <v>-984.69999999999993</v>
      </c>
      <c r="V38" s="73">
        <f>'Energy &amp; capacity gap'!Q33</f>
        <v>-984.69999999999993</v>
      </c>
      <c r="W38" s="73">
        <f>'Energy &amp; capacity gap'!R33</f>
        <v>-984.69999999999993</v>
      </c>
      <c r="X38" s="73">
        <f>'Energy &amp; capacity gap'!S33</f>
        <v>-984.69999999999993</v>
      </c>
      <c r="Y38" s="73">
        <f>'Energy &amp; capacity gap'!T33</f>
        <v>-984.69999999999993</v>
      </c>
      <c r="Z38" s="73">
        <f>'Energy &amp; capacity gap'!U33</f>
        <v>-984.69999999999993</v>
      </c>
      <c r="AA38" s="73">
        <f>'Energy &amp; capacity gap'!V33</f>
        <v>-984.69999999999993</v>
      </c>
      <c r="AB38" s="73">
        <f>'Energy &amp; capacity gap'!W33</f>
        <v>-984.69999999999993</v>
      </c>
      <c r="AC38" s="73">
        <f>'Energy &amp; capacity gap'!X33</f>
        <v>-984.69999999999993</v>
      </c>
      <c r="AD38" s="73">
        <f>'Energy &amp; capacity gap'!Y33</f>
        <v>-984.69999999999993</v>
      </c>
      <c r="AE38" s="73">
        <f>'Energy &amp; capacity gap'!Z33</f>
        <v>-984.69999999999993</v>
      </c>
      <c r="AF38" s="73">
        <f>'Energy &amp; capacity gap'!AA33</f>
        <v>-984.69999999999993</v>
      </c>
      <c r="AG38" s="73">
        <f>'Energy &amp; capacity gap'!AB33</f>
        <v>-984.69999999999993</v>
      </c>
      <c r="AH38" s="73">
        <f>'Energy &amp; capacity gap'!AC33</f>
        <v>-984.69999999999993</v>
      </c>
      <c r="AI38" s="73">
        <f>'Energy &amp; capacity gap'!AD33</f>
        <v>-984.69999999999993</v>
      </c>
      <c r="AJ38" s="73">
        <f>'Energy &amp; capacity gap'!AE33</f>
        <v>-984.69999999999993</v>
      </c>
      <c r="AK38" s="73">
        <f>'Energy &amp; capacity gap'!AF33</f>
        <v>-984.69999999999993</v>
      </c>
      <c r="AL38" s="73">
        <f>'Energy &amp; capacity gap'!AG33</f>
        <v>-984.69999999999993</v>
      </c>
      <c r="AM38" s="73">
        <f>'Energy &amp; capacity gap'!AH33</f>
        <v>-984.69999999999993</v>
      </c>
      <c r="AN38" s="73">
        <f>'Energy &amp; capacity gap'!AI33</f>
        <v>-984.69999999999993</v>
      </c>
      <c r="AO38" s="73">
        <f>'Energy &amp; capacity gap'!AJ33</f>
        <v>-984.69999999999993</v>
      </c>
      <c r="AP38" s="73">
        <f>'Energy &amp; capacity gap'!AK33</f>
        <v>-984.69999999999993</v>
      </c>
      <c r="AQ38" s="73">
        <f>'Energy &amp; capacity gap'!AL33</f>
        <v>-984.69999999999993</v>
      </c>
      <c r="AR38" s="73">
        <f>'Energy &amp; capacity gap'!AM33</f>
        <v>-984.69999999999993</v>
      </c>
      <c r="AS38" s="73">
        <f>'Energy &amp; capacity gap'!AN33</f>
        <v>-984.69999999999993</v>
      </c>
      <c r="AT38" s="73">
        <f>'Energy &amp; capacity gap'!AO33</f>
        <v>-984.69999999999993</v>
      </c>
      <c r="AU38" s="73">
        <f>'Energy &amp; capacity gap'!AP33</f>
        <v>-984.69999999999993</v>
      </c>
      <c r="AV38" s="73">
        <f>'Energy &amp; capacity gap'!AQ33</f>
        <v>-984.69999999999993</v>
      </c>
      <c r="AW38" s="73">
        <f>'Energy &amp; capacity gap'!AR33</f>
        <v>-984.69999999999993</v>
      </c>
      <c r="AX38" s="73">
        <f>'Energy &amp; capacity gap'!AS33</f>
        <v>-984.69999999999993</v>
      </c>
      <c r="AY38" s="73">
        <f>'Energy &amp; capacity gap'!AT33</f>
        <v>-984.69999999999993</v>
      </c>
      <c r="AZ38" s="73">
        <f>'Energy &amp; capacity gap'!AU33</f>
        <v>-984.69999999999993</v>
      </c>
      <c r="BA38" s="73">
        <f>'Energy &amp; capacity gap'!AV33</f>
        <v>-984.69999999999993</v>
      </c>
      <c r="BB38" s="73">
        <f>'Energy &amp; capacity gap'!AW33</f>
        <v>-984.69999999999993</v>
      </c>
      <c r="BC38" s="73">
        <f>'Energy &amp; capacity gap'!AX33</f>
        <v>-984.69999999999993</v>
      </c>
      <c r="BD38" s="73">
        <f>'Energy &amp; capacity gap'!AY33</f>
        <v>-984.69999999999993</v>
      </c>
      <c r="BE38" s="73">
        <f>'Energy &amp; capacity gap'!AZ33</f>
        <v>-984.69999999999993</v>
      </c>
      <c r="BF38" s="73">
        <f>'Energy &amp; capacity gap'!BA33</f>
        <v>-984.69999999999993</v>
      </c>
      <c r="BG38" s="73">
        <f>'Energy &amp; capacity gap'!BB33</f>
        <v>-984.69999999999993</v>
      </c>
      <c r="BH38" s="73">
        <f>'Energy &amp; capacity gap'!BC33</f>
        <v>-984.69999999999993</v>
      </c>
      <c r="BI38" s="73">
        <f>'Energy &amp; capacity gap'!BD33</f>
        <v>-984.69999999999993</v>
      </c>
      <c r="BJ38" s="73">
        <f>'Energy &amp; capacity gap'!BE33</f>
        <v>-984.69999999999993</v>
      </c>
      <c r="BK38" s="73">
        <f>'Energy &amp; capacity gap'!BF33</f>
        <v>-984.69999999999993</v>
      </c>
      <c r="BL38" s="73">
        <f>'Energy &amp; capacity gap'!BG33</f>
        <v>-984.69999999999993</v>
      </c>
      <c r="BM38" s="73">
        <f>'Energy &amp; capacity gap'!BH33</f>
        <v>-984.69999999999993</v>
      </c>
      <c r="BN38" s="73">
        <f>'Energy &amp; capacity gap'!BI33</f>
        <v>-984.69999999999993</v>
      </c>
      <c r="BO38" s="73">
        <f>'Energy &amp; capacity gap'!BJ33</f>
        <v>-984.69999999999993</v>
      </c>
      <c r="BP38" s="73">
        <f>'Energy &amp; capacity gap'!BK33</f>
        <v>-984.69999999999993</v>
      </c>
      <c r="BQ38" s="73">
        <f>'Energy &amp; capacity gap'!BL33</f>
        <v>-984.69999999999993</v>
      </c>
      <c r="BR38" s="73">
        <f>'Energy &amp; capacity gap'!BM33</f>
        <v>-984.69999999999993</v>
      </c>
      <c r="BS38" s="73">
        <f>'Energy &amp; capacity gap'!BN33</f>
        <v>-984.69999999999993</v>
      </c>
      <c r="BT38" s="73">
        <f>'Energy &amp; capacity gap'!BO33</f>
        <v>-984.69999999999993</v>
      </c>
      <c r="BU38" s="73">
        <f>'Energy &amp; capacity gap'!BP33</f>
        <v>-984.69999999999993</v>
      </c>
      <c r="BV38" s="73">
        <f>'Energy &amp; capacity gap'!BQ33</f>
        <v>-984.69999999999993</v>
      </c>
      <c r="BW38" s="73">
        <f>'Energy &amp; capacity gap'!BR33</f>
        <v>-984.69999999999993</v>
      </c>
      <c r="BX38" s="73">
        <f>'Energy &amp; capacity gap'!BS33</f>
        <v>-984.69999999999993</v>
      </c>
      <c r="BY38" s="73">
        <f>'Energy &amp; capacity gap'!BT33</f>
        <v>-984.69999999999993</v>
      </c>
      <c r="BZ38" s="73">
        <f>'Energy &amp; capacity gap'!BU33</f>
        <v>-984.69999999999993</v>
      </c>
      <c r="CA38" s="73">
        <f>'Energy &amp; capacity gap'!BV33</f>
        <v>-984.69999999999993</v>
      </c>
      <c r="CB38" s="73">
        <f>'Energy &amp; capacity gap'!BW33</f>
        <v>-984.69999999999993</v>
      </c>
    </row>
    <row r="40" spans="3:80">
      <c r="C40" s="318" t="s">
        <v>295</v>
      </c>
      <c r="D40" s="318"/>
      <c r="E40" s="318"/>
      <c r="F40" s="318"/>
      <c r="G40" s="318"/>
      <c r="H40" s="318"/>
      <c r="I40" s="318"/>
    </row>
    <row r="41" spans="3:80" s="76" customFormat="1">
      <c r="C41" s="322" t="s">
        <v>116</v>
      </c>
      <c r="E41" s="322">
        <v>31.080000000000002</v>
      </c>
      <c r="F41" s="322">
        <v>51.06</v>
      </c>
      <c r="G41" s="322">
        <v>78.81</v>
      </c>
      <c r="H41" s="322">
        <v>124.32000000000001</v>
      </c>
      <c r="I41" s="322">
        <v>168.72000000000003</v>
      </c>
      <c r="J41" s="322">
        <v>207.57000000000002</v>
      </c>
      <c r="K41" s="322">
        <v>245.31000000000003</v>
      </c>
      <c r="L41" s="322">
        <v>285.27000000000004</v>
      </c>
      <c r="M41" s="322">
        <v>311.91000000000003</v>
      </c>
      <c r="N41" s="322">
        <v>329.67</v>
      </c>
      <c r="O41" s="322">
        <v>342.99</v>
      </c>
      <c r="P41" s="322">
        <v>352.98</v>
      </c>
      <c r="Q41" s="322">
        <v>360.75000000000006</v>
      </c>
      <c r="R41" s="322">
        <v>369.63000000000005</v>
      </c>
      <c r="S41" s="322">
        <v>371.85</v>
      </c>
      <c r="T41" s="322">
        <v>378.51000000000005</v>
      </c>
      <c r="U41" s="322">
        <v>374.07000000000005</v>
      </c>
      <c r="V41" s="322">
        <v>402.93000000000006</v>
      </c>
      <c r="W41" s="322">
        <v>417.36</v>
      </c>
      <c r="X41" s="322">
        <v>415.14000000000004</v>
      </c>
      <c r="Y41" s="322">
        <v>431.79</v>
      </c>
      <c r="Z41" s="322">
        <v>453.99000000000007</v>
      </c>
      <c r="AA41" s="322">
        <v>468.42</v>
      </c>
      <c r="AB41" s="322">
        <v>477.30000000000007</v>
      </c>
      <c r="AC41" s="322">
        <v>483.96000000000004</v>
      </c>
      <c r="AD41" s="322">
        <v>496.17</v>
      </c>
      <c r="AE41" s="322">
        <v>515.04000000000008</v>
      </c>
      <c r="AF41" s="322">
        <v>515.04000000000008</v>
      </c>
      <c r="AG41" s="322">
        <v>515.04000000000008</v>
      </c>
      <c r="AH41" s="322">
        <v>515.04000000000008</v>
      </c>
      <c r="AI41" s="322">
        <v>515.04000000000008</v>
      </c>
      <c r="AJ41" s="322">
        <v>515.04000000000008</v>
      </c>
      <c r="AK41" s="322">
        <v>515.04000000000008</v>
      </c>
      <c r="AL41" s="322">
        <v>515.04000000000008</v>
      </c>
      <c r="AM41" s="322">
        <v>515.04000000000008</v>
      </c>
      <c r="AN41" s="322">
        <v>515.04000000000008</v>
      </c>
      <c r="AO41" s="322">
        <v>515.04000000000008</v>
      </c>
    </row>
    <row r="42" spans="3:80">
      <c r="C42" s="133" t="s">
        <v>296</v>
      </c>
      <c r="E42" s="73">
        <f>E41+E38</f>
        <v>31.080000000000002</v>
      </c>
      <c r="F42" s="73">
        <f t="shared" ref="F42:J42" si="7">F41+F38</f>
        <v>51.06</v>
      </c>
      <c r="G42" s="73">
        <f t="shared" si="7"/>
        <v>78.81</v>
      </c>
      <c r="H42" s="73">
        <f t="shared" si="7"/>
        <v>124.32000000000001</v>
      </c>
      <c r="I42" s="73">
        <f t="shared" si="7"/>
        <v>168.72000000000003</v>
      </c>
      <c r="J42" s="73">
        <f t="shared" si="7"/>
        <v>207.57000000000002</v>
      </c>
      <c r="K42" s="73">
        <f>K41+K38</f>
        <v>-548.24021105414135</v>
      </c>
      <c r="L42" s="73">
        <f>L41+L38</f>
        <v>-676.01104901057056</v>
      </c>
      <c r="M42" s="73">
        <f t="shared" ref="M42" si="8">M41+M38</f>
        <v>-383.93737738183103</v>
      </c>
      <c r="N42" s="73">
        <f t="shared" ref="N42" si="9">N41+N38</f>
        <v>-585.24643114769174</v>
      </c>
      <c r="O42" s="73">
        <f t="shared" ref="O42" si="10">O41+O38</f>
        <v>-641.70999999999992</v>
      </c>
      <c r="P42" s="73">
        <f t="shared" ref="P42" si="11">P41+P38</f>
        <v>-631.71999999999991</v>
      </c>
      <c r="Q42" s="73">
        <f t="shared" ref="Q42" si="12">Q41+Q38</f>
        <v>-623.94999999999982</v>
      </c>
      <c r="R42" s="73">
        <f t="shared" ref="R42:U42" si="13">R41+R38</f>
        <v>-615.06999999999994</v>
      </c>
      <c r="S42" s="73">
        <f t="shared" si="13"/>
        <v>-612.84999999999991</v>
      </c>
      <c r="T42" s="73">
        <f t="shared" si="13"/>
        <v>-606.18999999999983</v>
      </c>
      <c r="U42" s="73">
        <f t="shared" si="13"/>
        <v>-610.62999999999988</v>
      </c>
      <c r="V42" s="73">
        <f>V41+V38</f>
        <v>-581.76999999999987</v>
      </c>
      <c r="W42" s="73">
        <f t="shared" ref="W42:AO42" si="14">W41+W38</f>
        <v>-567.33999999999992</v>
      </c>
      <c r="X42" s="73">
        <f t="shared" si="14"/>
        <v>-569.55999999999995</v>
      </c>
      <c r="Y42" s="73">
        <f t="shared" si="14"/>
        <v>-552.90999999999985</v>
      </c>
      <c r="Z42" s="73">
        <f t="shared" si="14"/>
        <v>-530.70999999999981</v>
      </c>
      <c r="AA42" s="73">
        <f t="shared" si="14"/>
        <v>-516.28</v>
      </c>
      <c r="AB42" s="73">
        <f t="shared" si="14"/>
        <v>-507.39999999999986</v>
      </c>
      <c r="AC42" s="73">
        <f t="shared" si="14"/>
        <v>-500.7399999999999</v>
      </c>
      <c r="AD42" s="73">
        <f t="shared" si="14"/>
        <v>-488.52999999999992</v>
      </c>
      <c r="AE42" s="73">
        <f t="shared" si="14"/>
        <v>-469.65999999999985</v>
      </c>
      <c r="AF42" s="73">
        <f t="shared" si="14"/>
        <v>-469.65999999999985</v>
      </c>
      <c r="AG42" s="73">
        <f t="shared" si="14"/>
        <v>-469.65999999999985</v>
      </c>
      <c r="AH42" s="73">
        <f t="shared" si="14"/>
        <v>-469.65999999999985</v>
      </c>
      <c r="AI42" s="73">
        <f t="shared" si="14"/>
        <v>-469.65999999999985</v>
      </c>
      <c r="AJ42" s="73">
        <f t="shared" si="14"/>
        <v>-469.65999999999985</v>
      </c>
      <c r="AK42" s="73">
        <f t="shared" si="14"/>
        <v>-469.65999999999985</v>
      </c>
      <c r="AL42" s="73">
        <f t="shared" si="14"/>
        <v>-469.65999999999985</v>
      </c>
      <c r="AM42" s="73">
        <f t="shared" si="14"/>
        <v>-469.65999999999985</v>
      </c>
      <c r="AN42" s="73">
        <f t="shared" si="14"/>
        <v>-469.65999999999985</v>
      </c>
      <c r="AO42" s="73">
        <f t="shared" si="14"/>
        <v>-469.65999999999985</v>
      </c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</row>
    <row r="43" spans="3:80"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3:80">
      <c r="C44" s="72" t="s">
        <v>321</v>
      </c>
      <c r="J44" s="324"/>
      <c r="K44" s="324">
        <v>58</v>
      </c>
      <c r="L44" s="324">
        <v>58</v>
      </c>
      <c r="M44" s="324">
        <v>58</v>
      </c>
      <c r="N44" s="324">
        <v>58</v>
      </c>
      <c r="O44" s="324">
        <v>58</v>
      </c>
      <c r="P44" s="324">
        <v>58</v>
      </c>
      <c r="Q44" s="324">
        <v>58</v>
      </c>
      <c r="R44" s="324">
        <v>58</v>
      </c>
      <c r="S44" s="324">
        <v>58</v>
      </c>
      <c r="T44" s="324">
        <v>58</v>
      </c>
      <c r="U44" s="324">
        <v>58</v>
      </c>
      <c r="V44" s="324">
        <v>58</v>
      </c>
      <c r="W44" s="324">
        <v>58</v>
      </c>
      <c r="X44" s="324">
        <v>58</v>
      </c>
      <c r="Y44" s="324">
        <v>58</v>
      </c>
      <c r="Z44" s="324">
        <v>58</v>
      </c>
      <c r="AA44" s="324">
        <v>58</v>
      </c>
      <c r="AB44" s="324">
        <v>58</v>
      </c>
      <c r="AC44" s="324">
        <v>58</v>
      </c>
      <c r="AD44" s="324">
        <v>58</v>
      </c>
      <c r="AE44" s="324">
        <v>58</v>
      </c>
      <c r="AF44" s="324">
        <v>58</v>
      </c>
      <c r="AG44" s="324">
        <v>58</v>
      </c>
      <c r="AH44" s="324">
        <v>58</v>
      </c>
      <c r="AI44" s="324">
        <v>58</v>
      </c>
      <c r="AJ44" s="324">
        <v>58</v>
      </c>
      <c r="AK44" s="324">
        <v>58</v>
      </c>
      <c r="AL44" s="324">
        <v>58</v>
      </c>
      <c r="AM44" s="324">
        <v>58</v>
      </c>
      <c r="AN44" s="324">
        <v>58</v>
      </c>
      <c r="AO44" s="324">
        <v>58</v>
      </c>
    </row>
    <row r="45" spans="3:80">
      <c r="C45" s="72" t="s">
        <v>322</v>
      </c>
      <c r="D45" s="72"/>
      <c r="J45" s="324"/>
      <c r="K45" s="324">
        <v>23</v>
      </c>
      <c r="L45" s="324">
        <v>23</v>
      </c>
      <c r="M45" s="324">
        <v>23</v>
      </c>
      <c r="N45" s="324">
        <v>23</v>
      </c>
      <c r="O45" s="324">
        <v>23</v>
      </c>
      <c r="P45" s="324">
        <v>23</v>
      </c>
      <c r="Q45" s="324">
        <v>23</v>
      </c>
      <c r="R45" s="324">
        <v>23</v>
      </c>
      <c r="S45" s="324">
        <v>23</v>
      </c>
      <c r="T45" s="324">
        <v>23</v>
      </c>
      <c r="U45" s="324">
        <v>23</v>
      </c>
      <c r="V45" s="324">
        <v>23</v>
      </c>
      <c r="W45" s="324">
        <v>23</v>
      </c>
      <c r="X45" s="324">
        <v>23</v>
      </c>
      <c r="Y45" s="324">
        <v>23</v>
      </c>
      <c r="Z45" s="324">
        <v>23</v>
      </c>
      <c r="AA45" s="324">
        <v>23</v>
      </c>
      <c r="AB45" s="324">
        <v>23</v>
      </c>
      <c r="AC45" s="324">
        <v>23</v>
      </c>
      <c r="AD45" s="324">
        <v>23</v>
      </c>
      <c r="AE45" s="324">
        <v>23</v>
      </c>
      <c r="AF45" s="324">
        <v>23</v>
      </c>
      <c r="AG45" s="324">
        <v>23</v>
      </c>
      <c r="AH45" s="324">
        <v>23</v>
      </c>
      <c r="AI45" s="324">
        <v>23</v>
      </c>
      <c r="AJ45" s="324">
        <v>23</v>
      </c>
      <c r="AK45" s="324">
        <v>23</v>
      </c>
      <c r="AL45" s="324">
        <v>23</v>
      </c>
      <c r="AM45" s="324">
        <v>23</v>
      </c>
      <c r="AN45" s="324">
        <v>23</v>
      </c>
      <c r="AO45" s="324">
        <v>23</v>
      </c>
    </row>
    <row r="47" spans="3:80" s="72" customFormat="1">
      <c r="C47" s="72" t="s">
        <v>276</v>
      </c>
      <c r="O47" s="72">
        <v>36</v>
      </c>
      <c r="P47" s="72">
        <v>36</v>
      </c>
      <c r="Q47" s="72">
        <v>36</v>
      </c>
      <c r="R47" s="72">
        <v>36</v>
      </c>
      <c r="S47" s="72">
        <v>36</v>
      </c>
      <c r="T47" s="72">
        <v>36</v>
      </c>
      <c r="U47" s="72">
        <v>36</v>
      </c>
      <c r="V47" s="72">
        <v>36</v>
      </c>
      <c r="W47" s="72">
        <v>36</v>
      </c>
      <c r="X47" s="72">
        <v>36</v>
      </c>
      <c r="Y47" s="72">
        <v>36</v>
      </c>
      <c r="Z47" s="72">
        <v>36</v>
      </c>
      <c r="AA47" s="72">
        <v>36</v>
      </c>
      <c r="AB47" s="72">
        <v>36</v>
      </c>
      <c r="AC47" s="72">
        <v>36</v>
      </c>
      <c r="AD47" s="72">
        <v>36</v>
      </c>
      <c r="AE47" s="72">
        <v>36</v>
      </c>
      <c r="AF47" s="72">
        <v>36</v>
      </c>
      <c r="AG47" s="72">
        <v>36</v>
      </c>
      <c r="AH47" s="72">
        <v>36</v>
      </c>
      <c r="AI47" s="72">
        <v>36</v>
      </c>
      <c r="AJ47" s="72">
        <v>36</v>
      </c>
      <c r="AK47" s="72">
        <v>36</v>
      </c>
      <c r="AL47" s="72">
        <v>36</v>
      </c>
      <c r="AM47" s="72">
        <v>36</v>
      </c>
    </row>
    <row r="48" spans="3:80" s="72" customFormat="1">
      <c r="C48" s="72" t="s">
        <v>305</v>
      </c>
      <c r="P48" s="72">
        <v>37</v>
      </c>
      <c r="Q48" s="72">
        <v>37</v>
      </c>
      <c r="R48" s="72">
        <v>37</v>
      </c>
      <c r="S48" s="72">
        <v>37</v>
      </c>
      <c r="T48" s="72">
        <v>37</v>
      </c>
      <c r="U48" s="72">
        <v>37</v>
      </c>
      <c r="V48" s="72">
        <v>37</v>
      </c>
      <c r="W48" s="72">
        <v>37</v>
      </c>
      <c r="X48" s="72">
        <v>37</v>
      </c>
      <c r="Y48" s="72">
        <v>37</v>
      </c>
      <c r="Z48" s="72">
        <v>37</v>
      </c>
      <c r="AA48" s="72">
        <v>37</v>
      </c>
      <c r="AB48" s="72">
        <v>37</v>
      </c>
      <c r="AC48" s="72">
        <v>37</v>
      </c>
      <c r="AD48" s="72">
        <v>37</v>
      </c>
      <c r="AE48" s="72">
        <v>37</v>
      </c>
      <c r="AF48" s="72">
        <v>37</v>
      </c>
      <c r="AG48" s="72">
        <v>37</v>
      </c>
      <c r="AH48" s="72">
        <v>37</v>
      </c>
      <c r="AI48" s="72">
        <v>37</v>
      </c>
      <c r="AJ48" s="72">
        <v>37</v>
      </c>
      <c r="AK48" s="72">
        <v>37</v>
      </c>
      <c r="AL48" s="72">
        <v>37</v>
      </c>
      <c r="AM48" s="72">
        <v>37</v>
      </c>
      <c r="AN48" s="72">
        <v>37</v>
      </c>
      <c r="AO48" s="72">
        <v>37</v>
      </c>
      <c r="AP48" s="133"/>
    </row>
    <row r="49" spans="3:42" s="72" customFormat="1">
      <c r="C49" s="72" t="s">
        <v>117</v>
      </c>
      <c r="Q49" s="72">
        <v>41</v>
      </c>
      <c r="R49" s="72">
        <v>41</v>
      </c>
      <c r="S49" s="72">
        <v>41</v>
      </c>
      <c r="T49" s="72">
        <v>41</v>
      </c>
      <c r="U49" s="72">
        <v>41</v>
      </c>
      <c r="V49" s="72">
        <v>41</v>
      </c>
      <c r="W49" s="72">
        <v>41</v>
      </c>
      <c r="X49" s="72">
        <v>41</v>
      </c>
      <c r="Y49" s="72">
        <v>41</v>
      </c>
      <c r="Z49" s="72">
        <v>41</v>
      </c>
      <c r="AA49" s="72">
        <v>41</v>
      </c>
      <c r="AB49" s="72">
        <v>41</v>
      </c>
      <c r="AC49" s="72">
        <v>41</v>
      </c>
      <c r="AD49" s="72">
        <v>41</v>
      </c>
      <c r="AE49" s="72">
        <v>41</v>
      </c>
      <c r="AF49" s="72">
        <v>41</v>
      </c>
      <c r="AG49" s="72">
        <v>41</v>
      </c>
      <c r="AH49" s="72">
        <v>41</v>
      </c>
      <c r="AI49" s="72">
        <v>41</v>
      </c>
      <c r="AJ49" s="72">
        <v>41</v>
      </c>
      <c r="AK49" s="72">
        <v>41</v>
      </c>
      <c r="AL49" s="72">
        <v>41</v>
      </c>
      <c r="AM49" s="72">
        <v>41</v>
      </c>
      <c r="AN49" s="72">
        <v>41</v>
      </c>
      <c r="AO49" s="72">
        <v>41</v>
      </c>
      <c r="AP49" s="133"/>
    </row>
    <row r="50" spans="3:42" s="72" customFormat="1">
      <c r="AP50" s="133"/>
    </row>
    <row r="51" spans="3:42" s="72" customFormat="1">
      <c r="C51" s="72" t="s">
        <v>379</v>
      </c>
      <c r="K51" s="72">
        <f>SUM(K44:K50)</f>
        <v>81</v>
      </c>
      <c r="L51" s="72">
        <f t="shared" ref="L51:AO51" si="15">SUM(L44:L50)</f>
        <v>81</v>
      </c>
      <c r="M51" s="72">
        <f t="shared" si="15"/>
        <v>81</v>
      </c>
      <c r="N51" s="72">
        <f t="shared" si="15"/>
        <v>81</v>
      </c>
      <c r="O51" s="72">
        <f t="shared" si="15"/>
        <v>117</v>
      </c>
      <c r="P51" s="72">
        <f t="shared" si="15"/>
        <v>154</v>
      </c>
      <c r="Q51" s="72">
        <f t="shared" si="15"/>
        <v>195</v>
      </c>
      <c r="R51" s="72">
        <f t="shared" si="15"/>
        <v>195</v>
      </c>
      <c r="S51" s="72">
        <f t="shared" si="15"/>
        <v>195</v>
      </c>
      <c r="T51" s="72">
        <f t="shared" si="15"/>
        <v>195</v>
      </c>
      <c r="U51" s="72">
        <f t="shared" si="15"/>
        <v>195</v>
      </c>
      <c r="V51" s="72">
        <f t="shared" si="15"/>
        <v>195</v>
      </c>
      <c r="W51" s="72">
        <f t="shared" si="15"/>
        <v>195</v>
      </c>
      <c r="X51" s="72">
        <f t="shared" si="15"/>
        <v>195</v>
      </c>
      <c r="Y51" s="72">
        <f t="shared" si="15"/>
        <v>195</v>
      </c>
      <c r="Z51" s="72">
        <f t="shared" si="15"/>
        <v>195</v>
      </c>
      <c r="AA51" s="72">
        <f t="shared" si="15"/>
        <v>195</v>
      </c>
      <c r="AB51" s="72">
        <f t="shared" si="15"/>
        <v>195</v>
      </c>
      <c r="AC51" s="72">
        <f t="shared" si="15"/>
        <v>195</v>
      </c>
      <c r="AD51" s="72">
        <f t="shared" si="15"/>
        <v>195</v>
      </c>
      <c r="AE51" s="72">
        <f t="shared" si="15"/>
        <v>195</v>
      </c>
      <c r="AF51" s="72">
        <f t="shared" si="15"/>
        <v>195</v>
      </c>
      <c r="AG51" s="72">
        <f t="shared" si="15"/>
        <v>195</v>
      </c>
      <c r="AH51" s="72">
        <f t="shared" si="15"/>
        <v>195</v>
      </c>
      <c r="AI51" s="72">
        <f t="shared" si="15"/>
        <v>195</v>
      </c>
      <c r="AJ51" s="72">
        <f t="shared" si="15"/>
        <v>195</v>
      </c>
      <c r="AK51" s="72">
        <f t="shared" si="15"/>
        <v>195</v>
      </c>
      <c r="AL51" s="72">
        <f t="shared" si="15"/>
        <v>195</v>
      </c>
      <c r="AM51" s="72">
        <f t="shared" si="15"/>
        <v>195</v>
      </c>
      <c r="AN51" s="72">
        <f t="shared" si="15"/>
        <v>159</v>
      </c>
      <c r="AO51" s="72">
        <f t="shared" si="15"/>
        <v>159</v>
      </c>
      <c r="AP51" s="133"/>
    </row>
    <row r="52" spans="3:42">
      <c r="C52" s="72" t="s">
        <v>378</v>
      </c>
      <c r="K52" s="371">
        <f>-K51*14%</f>
        <v>-11.340000000000002</v>
      </c>
      <c r="L52" s="371">
        <f t="shared" ref="L52:AO52" si="16">-L51*14%</f>
        <v>-11.340000000000002</v>
      </c>
      <c r="M52" s="371">
        <f t="shared" si="16"/>
        <v>-11.340000000000002</v>
      </c>
      <c r="N52" s="371">
        <f t="shared" si="16"/>
        <v>-11.340000000000002</v>
      </c>
      <c r="O52" s="371">
        <f t="shared" si="16"/>
        <v>-16.380000000000003</v>
      </c>
      <c r="P52" s="371">
        <f t="shared" si="16"/>
        <v>-21.560000000000002</v>
      </c>
      <c r="Q52" s="371">
        <f t="shared" si="16"/>
        <v>-27.300000000000004</v>
      </c>
      <c r="R52" s="371">
        <f t="shared" si="16"/>
        <v>-27.300000000000004</v>
      </c>
      <c r="S52" s="371">
        <f t="shared" si="16"/>
        <v>-27.300000000000004</v>
      </c>
      <c r="T52" s="371">
        <f t="shared" si="16"/>
        <v>-27.300000000000004</v>
      </c>
      <c r="U52" s="371">
        <f t="shared" si="16"/>
        <v>-27.300000000000004</v>
      </c>
      <c r="V52" s="371">
        <f t="shared" si="16"/>
        <v>-27.300000000000004</v>
      </c>
      <c r="W52" s="371">
        <f t="shared" si="16"/>
        <v>-27.300000000000004</v>
      </c>
      <c r="X52" s="371">
        <f t="shared" si="16"/>
        <v>-27.300000000000004</v>
      </c>
      <c r="Y52" s="371">
        <f t="shared" si="16"/>
        <v>-27.300000000000004</v>
      </c>
      <c r="Z52" s="371">
        <f t="shared" si="16"/>
        <v>-27.300000000000004</v>
      </c>
      <c r="AA52" s="371">
        <f t="shared" si="16"/>
        <v>-27.300000000000004</v>
      </c>
      <c r="AB52" s="371">
        <f t="shared" si="16"/>
        <v>-27.300000000000004</v>
      </c>
      <c r="AC52" s="371">
        <f t="shared" si="16"/>
        <v>-27.300000000000004</v>
      </c>
      <c r="AD52" s="371">
        <f t="shared" si="16"/>
        <v>-27.300000000000004</v>
      </c>
      <c r="AE52" s="371">
        <f t="shared" si="16"/>
        <v>-27.300000000000004</v>
      </c>
      <c r="AF52" s="371">
        <f t="shared" si="16"/>
        <v>-27.300000000000004</v>
      </c>
      <c r="AG52" s="371">
        <f t="shared" si="16"/>
        <v>-27.300000000000004</v>
      </c>
      <c r="AH52" s="371">
        <f t="shared" si="16"/>
        <v>-27.300000000000004</v>
      </c>
      <c r="AI52" s="371">
        <f t="shared" si="16"/>
        <v>-27.300000000000004</v>
      </c>
      <c r="AJ52" s="371">
        <f t="shared" si="16"/>
        <v>-27.300000000000004</v>
      </c>
      <c r="AK52" s="371">
        <f t="shared" si="16"/>
        <v>-27.300000000000004</v>
      </c>
      <c r="AL52" s="371">
        <f t="shared" si="16"/>
        <v>-27.300000000000004</v>
      </c>
      <c r="AM52" s="371">
        <f t="shared" si="16"/>
        <v>-27.300000000000004</v>
      </c>
      <c r="AN52" s="371">
        <f t="shared" si="16"/>
        <v>-22.26</v>
      </c>
      <c r="AO52" s="371">
        <f t="shared" si="16"/>
        <v>-22.26</v>
      </c>
    </row>
    <row r="53" spans="3:42">
      <c r="C53" s="72"/>
      <c r="R53" s="69"/>
    </row>
    <row r="54" spans="3:42">
      <c r="C54" s="133" t="s">
        <v>307</v>
      </c>
      <c r="E54" s="73">
        <v>31.080000000000002</v>
      </c>
      <c r="F54" s="73">
        <f>F42</f>
        <v>51.06</v>
      </c>
      <c r="G54" s="73">
        <f t="shared" ref="G54:I54" si="17">G42</f>
        <v>78.81</v>
      </c>
      <c r="H54" s="73">
        <f t="shared" si="17"/>
        <v>124.32000000000001</v>
      </c>
      <c r="I54" s="73">
        <f t="shared" si="17"/>
        <v>168.72000000000003</v>
      </c>
      <c r="J54" s="73">
        <f>J42+J44+J45</f>
        <v>207.57000000000002</v>
      </c>
      <c r="K54" s="73">
        <f>K42+K44+K45+K52</f>
        <v>-478.58021105414133</v>
      </c>
      <c r="L54" s="73">
        <f t="shared" ref="L54:AO54" si="18">L42+L44+L45+L52</f>
        <v>-606.35104901057059</v>
      </c>
      <c r="M54" s="73">
        <f t="shared" si="18"/>
        <v>-314.277377381831</v>
      </c>
      <c r="N54" s="73">
        <f t="shared" si="18"/>
        <v>-515.58643114769177</v>
      </c>
      <c r="O54" s="73">
        <f t="shared" si="18"/>
        <v>-577.08999999999992</v>
      </c>
      <c r="P54" s="73">
        <f t="shared" si="18"/>
        <v>-572.28</v>
      </c>
      <c r="Q54" s="73">
        <f t="shared" si="18"/>
        <v>-570.24999999999977</v>
      </c>
      <c r="R54" s="73">
        <f t="shared" si="18"/>
        <v>-561.36999999999989</v>
      </c>
      <c r="S54" s="73">
        <f>S42+S44+S45+S52</f>
        <v>-559.14999999999986</v>
      </c>
      <c r="T54" s="73">
        <f t="shared" si="18"/>
        <v>-552.48999999999978</v>
      </c>
      <c r="U54" s="73">
        <f t="shared" si="18"/>
        <v>-556.92999999999984</v>
      </c>
      <c r="V54" s="73">
        <f t="shared" si="18"/>
        <v>-528.06999999999982</v>
      </c>
      <c r="W54" s="73">
        <f t="shared" si="18"/>
        <v>-513.63999999999987</v>
      </c>
      <c r="X54" s="73">
        <f t="shared" si="18"/>
        <v>-515.8599999999999</v>
      </c>
      <c r="Y54" s="73">
        <f t="shared" si="18"/>
        <v>-499.20999999999987</v>
      </c>
      <c r="Z54" s="73">
        <f t="shared" si="18"/>
        <v>-477.00999999999982</v>
      </c>
      <c r="AA54" s="73">
        <f t="shared" si="18"/>
        <v>-462.58</v>
      </c>
      <c r="AB54" s="73">
        <f t="shared" si="18"/>
        <v>-453.69999999999987</v>
      </c>
      <c r="AC54" s="73">
        <f t="shared" si="18"/>
        <v>-447.03999999999991</v>
      </c>
      <c r="AD54" s="73">
        <f t="shared" si="18"/>
        <v>-434.82999999999993</v>
      </c>
      <c r="AE54" s="73">
        <f t="shared" si="18"/>
        <v>-415.95999999999987</v>
      </c>
      <c r="AF54" s="73">
        <f t="shared" si="18"/>
        <v>-415.95999999999987</v>
      </c>
      <c r="AG54" s="73">
        <f t="shared" si="18"/>
        <v>-415.95999999999987</v>
      </c>
      <c r="AH54" s="73">
        <f t="shared" si="18"/>
        <v>-415.95999999999987</v>
      </c>
      <c r="AI54" s="73">
        <f t="shared" si="18"/>
        <v>-415.95999999999987</v>
      </c>
      <c r="AJ54" s="73">
        <f t="shared" si="18"/>
        <v>-415.95999999999987</v>
      </c>
      <c r="AK54" s="73">
        <f t="shared" si="18"/>
        <v>-415.95999999999987</v>
      </c>
      <c r="AL54" s="73">
        <f t="shared" si="18"/>
        <v>-415.95999999999987</v>
      </c>
      <c r="AM54" s="73">
        <f t="shared" si="18"/>
        <v>-415.95999999999987</v>
      </c>
      <c r="AN54" s="73">
        <f t="shared" si="18"/>
        <v>-410.91999999999985</v>
      </c>
      <c r="AO54" s="73">
        <f t="shared" si="18"/>
        <v>-410.91999999999985</v>
      </c>
    </row>
    <row r="56" spans="3:42">
      <c r="C56" s="311" t="s">
        <v>116</v>
      </c>
      <c r="L56" s="191"/>
      <c r="M56" s="191"/>
      <c r="N56" s="73"/>
      <c r="O56" s="191"/>
      <c r="P56" s="191"/>
      <c r="Q56" s="73"/>
      <c r="R56" s="191"/>
      <c r="S56" s="191"/>
      <c r="T56" s="73"/>
      <c r="U56" s="191"/>
      <c r="V56" s="191"/>
      <c r="W56" s="73"/>
      <c r="X56" s="191"/>
      <c r="Y56" s="191"/>
      <c r="Z56" s="73"/>
      <c r="AA56" s="191"/>
      <c r="AB56" s="191"/>
      <c r="AC56" s="73"/>
      <c r="AD56" s="191"/>
      <c r="AE56" s="191"/>
      <c r="AF56" s="73"/>
      <c r="AG56" s="191"/>
      <c r="AH56" s="191"/>
      <c r="AI56" s="73"/>
      <c r="AJ56" s="191"/>
    </row>
    <row r="57" spans="3:42">
      <c r="C57" s="133" t="s">
        <v>300</v>
      </c>
      <c r="E57" s="72">
        <v>0</v>
      </c>
      <c r="F57" s="72">
        <v>20</v>
      </c>
      <c r="G57" s="72">
        <v>40</v>
      </c>
      <c r="H57" s="72">
        <v>130</v>
      </c>
      <c r="I57" s="72">
        <v>170</v>
      </c>
      <c r="J57" s="72">
        <v>190</v>
      </c>
      <c r="K57" s="72">
        <v>200</v>
      </c>
      <c r="L57" s="72">
        <v>210</v>
      </c>
      <c r="M57" s="72">
        <v>210</v>
      </c>
      <c r="N57" s="72">
        <v>210</v>
      </c>
      <c r="O57" s="72">
        <v>210</v>
      </c>
      <c r="P57" s="72">
        <v>210</v>
      </c>
      <c r="Q57" s="72">
        <v>210</v>
      </c>
      <c r="R57" s="72">
        <v>210</v>
      </c>
      <c r="S57" s="72">
        <v>210</v>
      </c>
      <c r="T57" s="72">
        <v>210</v>
      </c>
      <c r="U57" s="72">
        <v>210</v>
      </c>
      <c r="V57" s="72">
        <v>210</v>
      </c>
      <c r="W57" s="72">
        <v>210</v>
      </c>
      <c r="X57" s="72">
        <v>210</v>
      </c>
      <c r="Y57" s="72">
        <v>210</v>
      </c>
      <c r="Z57" s="72">
        <v>210</v>
      </c>
      <c r="AA57" s="72">
        <v>210</v>
      </c>
      <c r="AB57" s="72">
        <v>210</v>
      </c>
      <c r="AC57" s="72">
        <v>210</v>
      </c>
      <c r="AD57" s="72">
        <v>210</v>
      </c>
      <c r="AE57" s="72">
        <v>210</v>
      </c>
      <c r="AF57" s="72">
        <v>210</v>
      </c>
      <c r="AG57" s="72">
        <v>210</v>
      </c>
      <c r="AH57" s="72">
        <v>210</v>
      </c>
      <c r="AI57" s="72">
        <v>210</v>
      </c>
      <c r="AJ57" s="72">
        <v>210</v>
      </c>
      <c r="AK57" s="72">
        <v>210</v>
      </c>
      <c r="AL57" s="72">
        <v>210</v>
      </c>
      <c r="AM57" s="72">
        <v>210</v>
      </c>
      <c r="AN57" s="72">
        <v>210</v>
      </c>
      <c r="AO57" s="72">
        <v>210</v>
      </c>
    </row>
    <row r="58" spans="3:42">
      <c r="C58" s="133" t="s">
        <v>301</v>
      </c>
      <c r="E58" s="72">
        <v>0</v>
      </c>
      <c r="F58" s="72">
        <v>0</v>
      </c>
      <c r="G58" s="72">
        <v>10</v>
      </c>
      <c r="H58" s="72">
        <v>20</v>
      </c>
      <c r="I58" s="72">
        <v>50</v>
      </c>
      <c r="J58" s="72">
        <v>70</v>
      </c>
      <c r="K58" s="72">
        <v>100</v>
      </c>
      <c r="L58" s="72">
        <v>120</v>
      </c>
      <c r="M58" s="72">
        <v>150</v>
      </c>
      <c r="N58" s="72">
        <v>200</v>
      </c>
      <c r="O58" s="72">
        <v>250</v>
      </c>
      <c r="P58" s="72">
        <v>300</v>
      </c>
      <c r="Q58" s="72">
        <v>350</v>
      </c>
      <c r="R58" s="72">
        <v>400</v>
      </c>
      <c r="S58" s="72">
        <v>400</v>
      </c>
      <c r="T58" s="72">
        <v>400</v>
      </c>
      <c r="U58" s="72">
        <v>400</v>
      </c>
      <c r="V58" s="72">
        <v>410</v>
      </c>
      <c r="W58" s="72">
        <v>420</v>
      </c>
      <c r="X58" s="72">
        <v>430</v>
      </c>
      <c r="Y58" s="72">
        <v>430</v>
      </c>
      <c r="Z58" s="72">
        <v>430</v>
      </c>
      <c r="AA58" s="72">
        <v>430</v>
      </c>
      <c r="AB58" s="72">
        <v>430</v>
      </c>
      <c r="AC58" s="72">
        <v>430</v>
      </c>
      <c r="AD58" s="72">
        <v>430</v>
      </c>
      <c r="AE58" s="72">
        <v>430</v>
      </c>
      <c r="AF58" s="72">
        <v>430</v>
      </c>
      <c r="AG58" s="72">
        <v>430</v>
      </c>
      <c r="AH58" s="72">
        <v>430</v>
      </c>
      <c r="AI58" s="72">
        <v>430</v>
      </c>
      <c r="AJ58" s="72">
        <v>430</v>
      </c>
      <c r="AK58" s="72">
        <v>430</v>
      </c>
      <c r="AL58" s="72">
        <v>430</v>
      </c>
      <c r="AM58" s="72">
        <v>430</v>
      </c>
      <c r="AN58" s="72">
        <v>430</v>
      </c>
      <c r="AO58" s="72">
        <v>430</v>
      </c>
    </row>
    <row r="59" spans="3:42">
      <c r="C59" s="133" t="s">
        <v>296</v>
      </c>
      <c r="E59" s="73">
        <v>31.080000000000002</v>
      </c>
      <c r="F59" s="73">
        <v>71.06</v>
      </c>
      <c r="G59" s="73">
        <v>128.81</v>
      </c>
      <c r="H59" s="73">
        <v>274.32</v>
      </c>
      <c r="I59" s="73">
        <f>I54+I57+I58</f>
        <v>388.72</v>
      </c>
      <c r="J59" s="73">
        <f>J54+J57+J58</f>
        <v>467.57000000000005</v>
      </c>
      <c r="K59" s="73">
        <f>K54+K57+K58</f>
        <v>-178.58021105414133</v>
      </c>
      <c r="L59" s="73">
        <f t="shared" ref="L59:Y59" si="19">L54+L57+L58</f>
        <v>-276.35104901057059</v>
      </c>
      <c r="M59" s="372">
        <f t="shared" si="19"/>
        <v>45.722622618168998</v>
      </c>
      <c r="N59" s="372">
        <f t="shared" si="19"/>
        <v>-105.58643114769177</v>
      </c>
      <c r="O59" s="372">
        <f t="shared" si="19"/>
        <v>-117.08999999999992</v>
      </c>
      <c r="P59" s="372">
        <f t="shared" si="19"/>
        <v>-62.279999999999973</v>
      </c>
      <c r="Q59" s="73">
        <f t="shared" si="19"/>
        <v>-10.249999999999773</v>
      </c>
      <c r="R59" s="73">
        <f t="shared" si="19"/>
        <v>48.630000000000109</v>
      </c>
      <c r="S59" s="73">
        <f t="shared" si="19"/>
        <v>50.850000000000136</v>
      </c>
      <c r="T59" s="73">
        <f t="shared" si="19"/>
        <v>57.510000000000218</v>
      </c>
      <c r="U59" s="73">
        <f t="shared" si="19"/>
        <v>53.070000000000164</v>
      </c>
      <c r="V59" s="73">
        <f t="shared" si="19"/>
        <v>91.930000000000177</v>
      </c>
      <c r="W59" s="73">
        <f t="shared" si="19"/>
        <v>116.36000000000013</v>
      </c>
      <c r="X59" s="73">
        <f t="shared" si="19"/>
        <v>124.1400000000001</v>
      </c>
      <c r="Y59" s="73">
        <f t="shared" si="19"/>
        <v>140.79000000000013</v>
      </c>
      <c r="Z59" s="73">
        <f t="shared" ref="Z59:AO59" si="20">Z54+Z57+Z58</f>
        <v>162.99000000000018</v>
      </c>
      <c r="AA59" s="73">
        <f t="shared" si="20"/>
        <v>177.42000000000002</v>
      </c>
      <c r="AB59" s="73">
        <f t="shared" si="20"/>
        <v>186.30000000000013</v>
      </c>
      <c r="AC59" s="73">
        <f t="shared" si="20"/>
        <v>192.96000000000009</v>
      </c>
      <c r="AD59" s="73">
        <f t="shared" si="20"/>
        <v>205.17000000000007</v>
      </c>
      <c r="AE59" s="73">
        <f t="shared" si="20"/>
        <v>224.04000000000013</v>
      </c>
      <c r="AF59" s="73">
        <f t="shared" si="20"/>
        <v>224.04000000000013</v>
      </c>
      <c r="AG59" s="73">
        <f t="shared" si="20"/>
        <v>224.04000000000013</v>
      </c>
      <c r="AH59" s="73">
        <f t="shared" si="20"/>
        <v>224.04000000000013</v>
      </c>
      <c r="AI59" s="73">
        <f t="shared" si="20"/>
        <v>224.04000000000013</v>
      </c>
      <c r="AJ59" s="73">
        <f t="shared" si="20"/>
        <v>224.04000000000013</v>
      </c>
      <c r="AK59" s="73">
        <f t="shared" si="20"/>
        <v>224.04000000000013</v>
      </c>
      <c r="AL59" s="73">
        <f t="shared" si="20"/>
        <v>224.04000000000013</v>
      </c>
      <c r="AM59" s="73">
        <f t="shared" si="20"/>
        <v>224.04000000000013</v>
      </c>
      <c r="AN59" s="73">
        <f t="shared" si="20"/>
        <v>229.08000000000015</v>
      </c>
      <c r="AO59" s="73">
        <f t="shared" si="20"/>
        <v>229.08000000000015</v>
      </c>
    </row>
    <row r="61" spans="3:42">
      <c r="C61" s="133" t="s">
        <v>302</v>
      </c>
      <c r="J61" s="72"/>
      <c r="K61" s="72">
        <v>179</v>
      </c>
      <c r="L61" s="72">
        <v>276</v>
      </c>
      <c r="M61" s="72"/>
      <c r="N61" s="72">
        <v>106</v>
      </c>
      <c r="O61" s="72">
        <v>117</v>
      </c>
      <c r="P61" s="72">
        <v>62</v>
      </c>
      <c r="Q61" s="72">
        <v>10</v>
      </c>
    </row>
    <row r="62" spans="3:42">
      <c r="C62" s="133" t="s">
        <v>296</v>
      </c>
      <c r="J62" s="73"/>
      <c r="K62" s="372">
        <f t="shared" ref="K62:Q62" si="21">K59+K61</f>
        <v>0.4197889458586701</v>
      </c>
      <c r="L62" s="372">
        <f t="shared" si="21"/>
        <v>-0.35104901057059124</v>
      </c>
      <c r="M62" s="372"/>
      <c r="N62" s="372">
        <f t="shared" si="21"/>
        <v>0.41356885230823082</v>
      </c>
      <c r="O62" s="372">
        <f t="shared" si="21"/>
        <v>-8.9999999999918145E-2</v>
      </c>
      <c r="P62" s="372">
        <f t="shared" si="21"/>
        <v>-0.27999999999997272</v>
      </c>
      <c r="Q62" s="372">
        <f t="shared" si="21"/>
        <v>-0.24999999999977263</v>
      </c>
    </row>
    <row r="64" spans="3:42">
      <c r="K64" s="73"/>
      <c r="L64" s="73"/>
    </row>
  </sheetData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="75" zoomScaleNormal="75" workbookViewId="0"/>
  </sheetViews>
  <sheetFormatPr defaultColWidth="8.7109375" defaultRowHeight="15"/>
  <cols>
    <col min="1" max="1" width="24.5703125" style="133" customWidth="1"/>
    <col min="2" max="2" width="11.42578125" style="133" customWidth="1"/>
    <col min="3" max="3" width="8.5703125" style="133" customWidth="1"/>
    <col min="4" max="4" width="10.42578125" style="133" customWidth="1"/>
    <col min="5" max="5" width="10" style="133" customWidth="1"/>
    <col min="6" max="6" width="10.5703125" style="133" customWidth="1"/>
    <col min="7" max="7" width="10" style="133" customWidth="1"/>
    <col min="8" max="8" width="20.42578125" style="133" customWidth="1"/>
    <col min="9" max="9" width="13.28515625" style="133" customWidth="1"/>
    <col min="10" max="10" width="8.7109375" style="133"/>
    <col min="11" max="11" width="11.140625" style="133" bestFit="1" customWidth="1"/>
    <col min="12" max="15" width="8.7109375" style="133"/>
    <col min="16" max="16" width="7.42578125" style="133" bestFit="1" customWidth="1"/>
    <col min="17" max="16384" width="8.7109375" style="133"/>
  </cols>
  <sheetData>
    <row r="1" spans="1:92">
      <c r="H1" s="272"/>
    </row>
    <row r="2" spans="1:92" ht="26.25">
      <c r="A2" s="309" t="s">
        <v>118</v>
      </c>
      <c r="H2" s="327" t="s">
        <v>119</v>
      </c>
    </row>
    <row r="3" spans="1:92">
      <c r="H3" s="272"/>
      <c r="J3" s="318"/>
      <c r="CH3" s="69"/>
      <c r="CI3" s="69"/>
      <c r="CJ3" s="69"/>
      <c r="CK3" s="69"/>
      <c r="CL3" s="69"/>
      <c r="CM3" s="69"/>
      <c r="CN3" s="69"/>
    </row>
    <row r="4" spans="1:92" s="374" customFormat="1" ht="30">
      <c r="A4" s="328" t="s">
        <v>120</v>
      </c>
      <c r="B4" s="373" t="s">
        <v>121</v>
      </c>
      <c r="C4" s="374" t="s">
        <v>6</v>
      </c>
      <c r="D4" s="374" t="s">
        <v>122</v>
      </c>
      <c r="E4" s="374" t="s">
        <v>123</v>
      </c>
      <c r="H4" s="375"/>
      <c r="I4" s="331" t="s">
        <v>124</v>
      </c>
      <c r="J4" s="311" t="s">
        <v>110</v>
      </c>
      <c r="K4" s="311" t="s">
        <v>111</v>
      </c>
      <c r="L4" s="311" t="s">
        <v>112</v>
      </c>
      <c r="M4" s="311" t="s">
        <v>113</v>
      </c>
      <c r="N4" s="311" t="s">
        <v>114</v>
      </c>
      <c r="O4" s="311" t="s">
        <v>115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33</v>
      </c>
      <c r="AE4" s="4" t="s">
        <v>34</v>
      </c>
      <c r="AF4" s="4" t="s">
        <v>35</v>
      </c>
      <c r="AG4" s="4" t="s">
        <v>36</v>
      </c>
      <c r="AH4" s="4" t="s">
        <v>37</v>
      </c>
      <c r="AI4" s="4" t="s">
        <v>38</v>
      </c>
      <c r="AJ4" s="4" t="s">
        <v>39</v>
      </c>
      <c r="AK4" s="4" t="s">
        <v>40</v>
      </c>
      <c r="AL4" s="4" t="s">
        <v>41</v>
      </c>
      <c r="AM4" s="4" t="s">
        <v>42</v>
      </c>
      <c r="AN4" s="4" t="s">
        <v>43</v>
      </c>
      <c r="AO4" s="4" t="s">
        <v>44</v>
      </c>
      <c r="AP4" s="4" t="s">
        <v>45</v>
      </c>
      <c r="AQ4" s="4" t="s">
        <v>46</v>
      </c>
      <c r="AR4" s="4" t="s">
        <v>47</v>
      </c>
      <c r="AS4" s="4" t="s">
        <v>48</v>
      </c>
      <c r="AT4" s="4" t="s">
        <v>49</v>
      </c>
      <c r="AU4" s="4" t="s">
        <v>50</v>
      </c>
      <c r="AV4" s="4" t="s">
        <v>51</v>
      </c>
      <c r="AW4" s="4" t="s">
        <v>52</v>
      </c>
      <c r="AX4" s="4" t="s">
        <v>53</v>
      </c>
      <c r="AY4" s="4" t="s">
        <v>54</v>
      </c>
      <c r="AZ4" s="4" t="s">
        <v>55</v>
      </c>
      <c r="BA4" s="4" t="s">
        <v>56</v>
      </c>
      <c r="BB4" s="4" t="s">
        <v>57</v>
      </c>
      <c r="BC4" s="4" t="s">
        <v>58</v>
      </c>
      <c r="BD4" s="4" t="s">
        <v>59</v>
      </c>
      <c r="BE4" s="4" t="s">
        <v>60</v>
      </c>
      <c r="BF4" s="4" t="s">
        <v>61</v>
      </c>
      <c r="BG4" s="4" t="s">
        <v>62</v>
      </c>
      <c r="BH4" s="4" t="s">
        <v>63</v>
      </c>
      <c r="BI4" s="4" t="s">
        <v>64</v>
      </c>
      <c r="BJ4" s="4" t="s">
        <v>65</v>
      </c>
      <c r="BK4" s="4" t="s">
        <v>66</v>
      </c>
      <c r="BL4" s="4" t="s">
        <v>67</v>
      </c>
      <c r="BM4" s="4" t="s">
        <v>68</v>
      </c>
      <c r="BN4" s="4" t="s">
        <v>69</v>
      </c>
      <c r="BO4" s="4" t="s">
        <v>70</v>
      </c>
      <c r="BP4" s="4" t="s">
        <v>71</v>
      </c>
      <c r="BQ4" s="4" t="s">
        <v>72</v>
      </c>
      <c r="BR4" s="4" t="s">
        <v>73</v>
      </c>
      <c r="BS4" s="4" t="s">
        <v>74</v>
      </c>
      <c r="BT4" s="4" t="s">
        <v>75</v>
      </c>
      <c r="BU4" s="4" t="s">
        <v>76</v>
      </c>
      <c r="BV4" s="4" t="s">
        <v>77</v>
      </c>
      <c r="BW4" s="4" t="s">
        <v>78</v>
      </c>
      <c r="BX4" s="4" t="s">
        <v>79</v>
      </c>
      <c r="BY4" s="4" t="s">
        <v>80</v>
      </c>
      <c r="BZ4" s="4" t="s">
        <v>81</v>
      </c>
      <c r="CA4" s="4" t="s">
        <v>82</v>
      </c>
      <c r="CB4" s="4" t="s">
        <v>83</v>
      </c>
      <c r="CC4" s="4" t="s">
        <v>84</v>
      </c>
      <c r="CD4" s="4" t="s">
        <v>85</v>
      </c>
      <c r="CE4" s="4" t="s">
        <v>86</v>
      </c>
      <c r="CF4" s="4" t="s">
        <v>87</v>
      </c>
      <c r="CG4" s="4" t="s">
        <v>88</v>
      </c>
      <c r="CH4" s="49"/>
      <c r="CI4" s="49"/>
      <c r="CJ4" s="49"/>
      <c r="CK4" s="49"/>
      <c r="CL4" s="49"/>
      <c r="CM4" s="49"/>
      <c r="CN4" s="49"/>
    </row>
    <row r="5" spans="1:92">
      <c r="H5" s="376" t="s">
        <v>125</v>
      </c>
      <c r="CH5" s="69"/>
      <c r="CI5" s="69"/>
      <c r="CJ5" s="69"/>
      <c r="CK5" s="69"/>
      <c r="CL5" s="69"/>
      <c r="CM5" s="69"/>
      <c r="CN5" s="69"/>
    </row>
    <row r="6" spans="1:92">
      <c r="A6" s="334" t="s">
        <v>116</v>
      </c>
      <c r="H6" s="288"/>
      <c r="I6" s="318"/>
      <c r="CH6" s="69"/>
      <c r="CI6" s="69"/>
      <c r="CJ6" s="69"/>
      <c r="CK6" s="69"/>
      <c r="CL6" s="69"/>
      <c r="CM6" s="69"/>
      <c r="CN6" s="69"/>
    </row>
    <row r="7" spans="1:92">
      <c r="A7" s="72" t="s">
        <v>126</v>
      </c>
      <c r="B7" s="72" t="s">
        <v>127</v>
      </c>
      <c r="C7" s="74"/>
      <c r="D7" s="72"/>
      <c r="E7" s="72"/>
      <c r="F7" s="134"/>
      <c r="G7" s="134"/>
      <c r="H7" s="288" t="s">
        <v>128</v>
      </c>
      <c r="I7" s="133">
        <v>15</v>
      </c>
      <c r="J7" s="78">
        <v>6</v>
      </c>
      <c r="K7" s="78">
        <v>77</v>
      </c>
      <c r="L7" s="78">
        <v>91</v>
      </c>
      <c r="M7" s="78">
        <v>104</v>
      </c>
      <c r="N7" s="78">
        <v>106</v>
      </c>
      <c r="O7" s="78">
        <v>108</v>
      </c>
      <c r="P7" s="78">
        <v>114</v>
      </c>
      <c r="Q7" s="78">
        <v>123</v>
      </c>
      <c r="R7" s="78">
        <v>122</v>
      </c>
      <c r="S7" s="78">
        <v>97</v>
      </c>
      <c r="T7" s="78">
        <v>87</v>
      </c>
      <c r="U7" s="78">
        <v>83</v>
      </c>
      <c r="V7" s="78">
        <v>82</v>
      </c>
      <c r="W7" s="78">
        <v>84</v>
      </c>
      <c r="X7" s="78">
        <v>73</v>
      </c>
      <c r="Y7" s="78">
        <v>58</v>
      </c>
      <c r="Z7" s="78">
        <v>49</v>
      </c>
      <c r="AA7" s="78">
        <v>59</v>
      </c>
      <c r="AB7" s="78">
        <v>59</v>
      </c>
      <c r="AC7" s="78">
        <v>62</v>
      </c>
      <c r="AD7" s="78">
        <v>75</v>
      </c>
      <c r="AE7" s="78">
        <v>77</v>
      </c>
      <c r="AF7" s="78">
        <v>78</v>
      </c>
      <c r="AG7" s="78">
        <v>79</v>
      </c>
      <c r="AH7" s="78">
        <v>81</v>
      </c>
      <c r="AI7" s="78">
        <v>82</v>
      </c>
      <c r="AJ7" s="78">
        <v>83</v>
      </c>
      <c r="AK7" s="78">
        <v>81</v>
      </c>
      <c r="AL7" s="78">
        <v>80</v>
      </c>
      <c r="AM7" s="78">
        <v>80</v>
      </c>
      <c r="AN7" s="78">
        <v>80</v>
      </c>
      <c r="AO7" s="78">
        <v>80</v>
      </c>
      <c r="AP7" s="78">
        <v>80</v>
      </c>
      <c r="AQ7" s="78">
        <v>80</v>
      </c>
      <c r="AR7" s="78">
        <v>80</v>
      </c>
      <c r="AS7" s="78">
        <v>80</v>
      </c>
      <c r="AT7" s="78">
        <v>80</v>
      </c>
      <c r="AU7" s="78">
        <v>80</v>
      </c>
      <c r="AV7" s="78">
        <v>80</v>
      </c>
      <c r="AW7" s="78">
        <v>80</v>
      </c>
      <c r="AX7" s="78">
        <v>80</v>
      </c>
      <c r="AY7" s="78">
        <v>80</v>
      </c>
      <c r="AZ7" s="78">
        <v>80</v>
      </c>
      <c r="BA7" s="78">
        <v>80</v>
      </c>
      <c r="BB7" s="78">
        <v>80</v>
      </c>
      <c r="BC7" s="78">
        <v>80</v>
      </c>
      <c r="BD7" s="78">
        <v>80</v>
      </c>
      <c r="BE7" s="78">
        <v>80</v>
      </c>
      <c r="BF7" s="78">
        <v>80</v>
      </c>
      <c r="BG7" s="78">
        <v>80</v>
      </c>
      <c r="BH7" s="78">
        <v>80</v>
      </c>
      <c r="BI7" s="78">
        <v>80</v>
      </c>
      <c r="BJ7" s="78">
        <v>80</v>
      </c>
      <c r="BK7" s="78">
        <v>80</v>
      </c>
      <c r="BL7" s="78">
        <v>80</v>
      </c>
      <c r="BM7" s="78">
        <v>80</v>
      </c>
      <c r="BN7" s="78">
        <v>80</v>
      </c>
      <c r="BO7" s="78">
        <v>80</v>
      </c>
      <c r="BP7" s="78">
        <v>80</v>
      </c>
      <c r="BQ7" s="78">
        <v>80</v>
      </c>
      <c r="BR7" s="78">
        <v>80</v>
      </c>
      <c r="BS7" s="78">
        <v>80</v>
      </c>
      <c r="BT7" s="78">
        <v>80</v>
      </c>
      <c r="BU7" s="78">
        <v>80</v>
      </c>
      <c r="BV7" s="78">
        <v>80</v>
      </c>
      <c r="BW7" s="78">
        <v>80</v>
      </c>
      <c r="BX7" s="78">
        <v>80</v>
      </c>
      <c r="BY7" s="78">
        <v>80</v>
      </c>
      <c r="BZ7" s="78">
        <v>80</v>
      </c>
      <c r="CA7" s="78">
        <v>80</v>
      </c>
      <c r="CB7" s="78">
        <v>80</v>
      </c>
      <c r="CC7" s="78">
        <v>80</v>
      </c>
      <c r="CD7" s="78">
        <v>80</v>
      </c>
      <c r="CE7" s="78">
        <v>80</v>
      </c>
      <c r="CF7" s="78">
        <v>80</v>
      </c>
      <c r="CG7" s="78">
        <v>80</v>
      </c>
      <c r="CH7" s="69"/>
      <c r="CI7" s="69"/>
      <c r="CJ7" s="69"/>
      <c r="CK7" s="69"/>
      <c r="CL7" s="69"/>
      <c r="CM7" s="69"/>
      <c r="CN7" s="69"/>
    </row>
    <row r="8" spans="1:92">
      <c r="A8" s="72" t="s">
        <v>129</v>
      </c>
      <c r="B8" s="72" t="s">
        <v>127</v>
      </c>
      <c r="C8" s="72"/>
      <c r="D8" s="72"/>
      <c r="E8" s="72"/>
      <c r="F8" s="134"/>
      <c r="G8" s="134"/>
      <c r="H8" s="288" t="s">
        <v>130</v>
      </c>
      <c r="I8" s="133">
        <v>15</v>
      </c>
      <c r="J8" s="78">
        <v>0</v>
      </c>
      <c r="K8" s="78">
        <v>7.5790000000000015</v>
      </c>
      <c r="L8" s="78">
        <v>11.077000000000002</v>
      </c>
      <c r="M8" s="78">
        <v>13.409000000000002</v>
      </c>
      <c r="N8" s="78">
        <v>14.575000000000001</v>
      </c>
      <c r="O8" s="78">
        <v>5.830000000000001</v>
      </c>
      <c r="P8" s="78">
        <v>6.4130000000000003</v>
      </c>
      <c r="Q8" s="78">
        <v>6.9960000000000013</v>
      </c>
      <c r="R8" s="78">
        <v>6.9960000000000013</v>
      </c>
      <c r="S8" s="78">
        <v>6.9960000000000013</v>
      </c>
      <c r="T8" s="78">
        <v>6.9960000000000013</v>
      </c>
      <c r="U8" s="78">
        <v>13.992000000000003</v>
      </c>
      <c r="V8" s="78">
        <v>13.992000000000003</v>
      </c>
      <c r="W8" s="78">
        <v>15.158000000000003</v>
      </c>
      <c r="X8" s="78">
        <v>15.741000000000001</v>
      </c>
      <c r="Y8" s="78">
        <v>7.5790000000000015</v>
      </c>
      <c r="Z8" s="78">
        <v>7.5790000000000015</v>
      </c>
      <c r="AA8" s="78">
        <v>7.5790000000000015</v>
      </c>
      <c r="AB8" s="78">
        <v>7.5790000000000015</v>
      </c>
      <c r="AC8" s="78">
        <v>8.1620000000000008</v>
      </c>
      <c r="AD8" s="78">
        <v>8.745000000000001</v>
      </c>
      <c r="AE8" s="78">
        <v>8.745000000000001</v>
      </c>
      <c r="AF8" s="78">
        <v>8.745000000000001</v>
      </c>
      <c r="AG8" s="78">
        <v>8.745000000000001</v>
      </c>
      <c r="AH8" s="78">
        <v>8.745000000000001</v>
      </c>
      <c r="AI8" s="78">
        <v>8.745000000000001</v>
      </c>
      <c r="AJ8" s="78">
        <v>8.745000000000001</v>
      </c>
      <c r="AK8" s="78">
        <v>8.745000000000001</v>
      </c>
      <c r="AL8" s="78">
        <v>8.745000000000001</v>
      </c>
      <c r="AM8" s="78">
        <v>8.745000000000001</v>
      </c>
      <c r="AN8" s="78">
        <v>8.745000000000001</v>
      </c>
      <c r="AO8" s="78">
        <v>8.745000000000001</v>
      </c>
      <c r="AP8" s="78">
        <v>8.745000000000001</v>
      </c>
      <c r="AQ8" s="78">
        <v>8.745000000000001</v>
      </c>
      <c r="AR8" s="78">
        <v>8.745000000000001</v>
      </c>
      <c r="AS8" s="78">
        <v>8.745000000000001</v>
      </c>
      <c r="AT8" s="78">
        <v>8.745000000000001</v>
      </c>
      <c r="AU8" s="78">
        <v>8.745000000000001</v>
      </c>
      <c r="AV8" s="78">
        <v>8.745000000000001</v>
      </c>
      <c r="AW8" s="78">
        <v>8.745000000000001</v>
      </c>
      <c r="AX8" s="78">
        <v>8.745000000000001</v>
      </c>
      <c r="AY8" s="78">
        <v>8.745000000000001</v>
      </c>
      <c r="AZ8" s="78">
        <v>8.745000000000001</v>
      </c>
      <c r="BA8" s="78">
        <v>8.745000000000001</v>
      </c>
      <c r="BB8" s="78">
        <v>8.745000000000001</v>
      </c>
      <c r="BC8" s="78">
        <v>8.745000000000001</v>
      </c>
      <c r="BD8" s="78">
        <v>8.745000000000001</v>
      </c>
      <c r="BE8" s="78">
        <v>8.745000000000001</v>
      </c>
      <c r="BF8" s="78">
        <v>8.745000000000001</v>
      </c>
      <c r="BG8" s="78">
        <v>8.745000000000001</v>
      </c>
      <c r="BH8" s="78">
        <v>8.745000000000001</v>
      </c>
      <c r="BI8" s="78">
        <v>8.745000000000001</v>
      </c>
      <c r="BJ8" s="78">
        <v>8.745000000000001</v>
      </c>
      <c r="BK8" s="78">
        <v>8.745000000000001</v>
      </c>
      <c r="BL8" s="78">
        <v>8.745000000000001</v>
      </c>
      <c r="BM8" s="78">
        <v>8.745000000000001</v>
      </c>
      <c r="BN8" s="78">
        <v>8.745000000000001</v>
      </c>
      <c r="BO8" s="78">
        <v>8.745000000000001</v>
      </c>
      <c r="BP8" s="78">
        <v>8.745000000000001</v>
      </c>
      <c r="BQ8" s="78">
        <v>8.745000000000001</v>
      </c>
      <c r="BR8" s="78">
        <v>8.745000000000001</v>
      </c>
      <c r="BS8" s="78">
        <v>8.745000000000001</v>
      </c>
      <c r="BT8" s="78">
        <v>8.745000000000001</v>
      </c>
      <c r="BU8" s="78">
        <v>8.745000000000001</v>
      </c>
      <c r="BV8" s="78">
        <v>8.745000000000001</v>
      </c>
      <c r="BW8" s="78">
        <v>8.745000000000001</v>
      </c>
      <c r="BX8" s="78">
        <v>8.745000000000001</v>
      </c>
      <c r="BY8" s="78">
        <v>8.745000000000001</v>
      </c>
      <c r="BZ8" s="78">
        <v>8.745000000000001</v>
      </c>
      <c r="CA8" s="78">
        <v>8.745000000000001</v>
      </c>
      <c r="CB8" s="78">
        <f>CA8</f>
        <v>8.745000000000001</v>
      </c>
      <c r="CC8" s="78">
        <f t="shared" ref="CC8:CG8" si="0">CB8</f>
        <v>8.745000000000001</v>
      </c>
      <c r="CD8" s="78">
        <f t="shared" si="0"/>
        <v>8.745000000000001</v>
      </c>
      <c r="CE8" s="78">
        <f t="shared" si="0"/>
        <v>8.745000000000001</v>
      </c>
      <c r="CF8" s="78">
        <f t="shared" si="0"/>
        <v>8.745000000000001</v>
      </c>
      <c r="CG8" s="78">
        <f t="shared" si="0"/>
        <v>8.745000000000001</v>
      </c>
      <c r="CH8" s="69"/>
      <c r="CI8" s="69"/>
      <c r="CJ8" s="69"/>
      <c r="CK8" s="69"/>
      <c r="CL8" s="69"/>
      <c r="CM8" s="69"/>
      <c r="CN8" s="69"/>
    </row>
    <row r="9" spans="1:92">
      <c r="A9" s="72" t="s">
        <v>131</v>
      </c>
      <c r="B9" s="72" t="s">
        <v>132</v>
      </c>
      <c r="C9" s="72"/>
      <c r="D9" s="72"/>
      <c r="E9" s="72"/>
      <c r="F9" s="134"/>
      <c r="G9" s="134"/>
      <c r="H9" s="288" t="s">
        <v>133</v>
      </c>
      <c r="I9" s="133">
        <v>15</v>
      </c>
      <c r="J9" s="78">
        <v>5.3000000000000007</v>
      </c>
      <c r="K9" s="78">
        <v>7.42</v>
      </c>
      <c r="L9" s="78">
        <v>16.96</v>
      </c>
      <c r="M9" s="78">
        <v>12.72</v>
      </c>
      <c r="N9" s="78">
        <v>14.84</v>
      </c>
      <c r="O9" s="78">
        <v>4.24</v>
      </c>
      <c r="P9" s="78">
        <v>4.24</v>
      </c>
      <c r="Q9" s="78">
        <v>3.18</v>
      </c>
      <c r="R9" s="78">
        <v>3.18</v>
      </c>
      <c r="S9" s="78">
        <v>3.18</v>
      </c>
      <c r="T9" s="78">
        <v>3.18</v>
      </c>
      <c r="U9" s="78">
        <v>3.18</v>
      </c>
      <c r="V9" s="78">
        <v>3.18</v>
      </c>
      <c r="W9" s="78">
        <v>3.18</v>
      </c>
      <c r="X9" s="78">
        <v>3.18</v>
      </c>
      <c r="Y9" s="78">
        <v>3.18</v>
      </c>
      <c r="Z9" s="78">
        <v>3.18</v>
      </c>
      <c r="AA9" s="78">
        <v>3.18</v>
      </c>
      <c r="AB9" s="78">
        <v>3.18</v>
      </c>
      <c r="AC9" s="78">
        <v>3.18</v>
      </c>
      <c r="AD9" s="78">
        <v>3.18</v>
      </c>
      <c r="AE9" s="78">
        <v>3.18</v>
      </c>
      <c r="AF9" s="78">
        <v>3.18</v>
      </c>
      <c r="AG9" s="78">
        <v>3.18</v>
      </c>
      <c r="AH9" s="78">
        <v>3.18</v>
      </c>
      <c r="AI9" s="78">
        <v>3.18</v>
      </c>
      <c r="AJ9" s="78">
        <v>3.18</v>
      </c>
      <c r="AK9" s="78">
        <v>3.18</v>
      </c>
      <c r="AL9" s="78">
        <v>3.18</v>
      </c>
      <c r="AM9" s="78">
        <v>3.18</v>
      </c>
      <c r="AN9" s="78">
        <v>3.18</v>
      </c>
      <c r="AO9" s="78">
        <v>3.18</v>
      </c>
      <c r="AP9" s="78">
        <v>3.18</v>
      </c>
      <c r="AQ9" s="78">
        <v>3.18</v>
      </c>
      <c r="AR9" s="78">
        <v>3.18</v>
      </c>
      <c r="AS9" s="78">
        <v>3.18</v>
      </c>
      <c r="AT9" s="78">
        <v>3.18</v>
      </c>
      <c r="AU9" s="78">
        <v>3.18</v>
      </c>
      <c r="AV9" s="78">
        <v>3.18</v>
      </c>
      <c r="AW9" s="78">
        <v>3.18</v>
      </c>
      <c r="AX9" s="78">
        <v>3.18</v>
      </c>
      <c r="AY9" s="78">
        <v>3.18</v>
      </c>
      <c r="AZ9" s="78">
        <v>3.18</v>
      </c>
      <c r="BA9" s="78">
        <v>3.18</v>
      </c>
      <c r="BB9" s="78">
        <v>3.18</v>
      </c>
      <c r="BC9" s="78">
        <v>3.18</v>
      </c>
      <c r="BD9" s="78">
        <v>3.18</v>
      </c>
      <c r="BE9" s="78">
        <v>3.18</v>
      </c>
      <c r="BF9" s="78">
        <v>3.18</v>
      </c>
      <c r="BG9" s="78">
        <v>3.18</v>
      </c>
      <c r="BH9" s="78">
        <v>3.18</v>
      </c>
      <c r="BI9" s="78">
        <v>3.18</v>
      </c>
      <c r="BJ9" s="78">
        <v>3.18</v>
      </c>
      <c r="BK9" s="78">
        <v>3.18</v>
      </c>
      <c r="BL9" s="78">
        <v>3.18</v>
      </c>
      <c r="BM9" s="78">
        <v>3.18</v>
      </c>
      <c r="BN9" s="78">
        <v>3.18</v>
      </c>
      <c r="BO9" s="78">
        <v>3.18</v>
      </c>
      <c r="BP9" s="78">
        <v>3.18</v>
      </c>
      <c r="BQ9" s="78">
        <v>3.18</v>
      </c>
      <c r="BR9" s="78">
        <v>3.18</v>
      </c>
      <c r="BS9" s="78">
        <v>3.18</v>
      </c>
      <c r="BT9" s="78">
        <v>3.18</v>
      </c>
      <c r="BU9" s="78">
        <v>3.18</v>
      </c>
      <c r="BV9" s="78">
        <v>3.18</v>
      </c>
      <c r="BW9" s="78">
        <v>3.18</v>
      </c>
      <c r="BX9" s="78">
        <v>3.18</v>
      </c>
      <c r="BY9" s="78">
        <v>3.18</v>
      </c>
      <c r="BZ9" s="78">
        <v>3.18</v>
      </c>
      <c r="CA9" s="78">
        <v>3.18</v>
      </c>
      <c r="CB9" s="78">
        <v>3.18</v>
      </c>
      <c r="CC9" s="78">
        <v>3.18</v>
      </c>
      <c r="CD9" s="78">
        <v>3.18</v>
      </c>
      <c r="CE9" s="78">
        <v>3.18</v>
      </c>
      <c r="CF9" s="78">
        <v>3.18</v>
      </c>
      <c r="CG9" s="78">
        <v>3.18</v>
      </c>
      <c r="CH9" s="69"/>
      <c r="CI9" s="69"/>
      <c r="CJ9" s="69"/>
      <c r="CK9" s="69"/>
      <c r="CL9" s="69"/>
      <c r="CM9" s="69"/>
      <c r="CN9" s="69"/>
    </row>
    <row r="10" spans="1:92">
      <c r="A10" s="72"/>
      <c r="B10" s="72"/>
      <c r="C10" s="72"/>
      <c r="D10" s="72"/>
      <c r="E10" s="72"/>
      <c r="F10" s="134"/>
      <c r="G10" s="134"/>
      <c r="H10" s="288" t="s">
        <v>134</v>
      </c>
      <c r="I10" s="72"/>
      <c r="J10" s="335">
        <f>SUM(J7:J9)</f>
        <v>11.3</v>
      </c>
      <c r="K10" s="335">
        <f t="shared" ref="K10:BV10" si="1">SUM(K7:K9)</f>
        <v>91.999000000000009</v>
      </c>
      <c r="L10" s="335">
        <f t="shared" si="1"/>
        <v>119.03700000000001</v>
      </c>
      <c r="M10" s="335">
        <f t="shared" si="1"/>
        <v>130.12900000000002</v>
      </c>
      <c r="N10" s="335">
        <f t="shared" si="1"/>
        <v>135.41499999999999</v>
      </c>
      <c r="O10" s="335">
        <f t="shared" si="1"/>
        <v>118.07</v>
      </c>
      <c r="P10" s="335">
        <f t="shared" si="1"/>
        <v>124.65299999999999</v>
      </c>
      <c r="Q10" s="335">
        <f t="shared" si="1"/>
        <v>133.17600000000002</v>
      </c>
      <c r="R10" s="335">
        <f t="shared" si="1"/>
        <v>132.17600000000002</v>
      </c>
      <c r="S10" s="335">
        <f t="shared" si="1"/>
        <v>107.176</v>
      </c>
      <c r="T10" s="335">
        <f t="shared" si="1"/>
        <v>97.176000000000002</v>
      </c>
      <c r="U10" s="335">
        <f t="shared" si="1"/>
        <v>100.17200000000001</v>
      </c>
      <c r="V10" s="335">
        <f t="shared" si="1"/>
        <v>99.172000000000011</v>
      </c>
      <c r="W10" s="335">
        <f t="shared" si="1"/>
        <v>102.33800000000001</v>
      </c>
      <c r="X10" s="335">
        <f t="shared" si="1"/>
        <v>91.921000000000006</v>
      </c>
      <c r="Y10" s="335">
        <f t="shared" si="1"/>
        <v>68.759000000000015</v>
      </c>
      <c r="Z10" s="335">
        <f t="shared" si="1"/>
        <v>59.759</v>
      </c>
      <c r="AA10" s="335">
        <f t="shared" si="1"/>
        <v>69.759000000000015</v>
      </c>
      <c r="AB10" s="335">
        <f t="shared" si="1"/>
        <v>69.759000000000015</v>
      </c>
      <c r="AC10" s="335">
        <f t="shared" si="1"/>
        <v>73.342000000000013</v>
      </c>
      <c r="AD10" s="335">
        <f t="shared" si="1"/>
        <v>86.925000000000011</v>
      </c>
      <c r="AE10" s="335">
        <f t="shared" si="1"/>
        <v>88.925000000000011</v>
      </c>
      <c r="AF10" s="335">
        <f t="shared" si="1"/>
        <v>89.925000000000011</v>
      </c>
      <c r="AG10" s="335">
        <f t="shared" si="1"/>
        <v>90.925000000000011</v>
      </c>
      <c r="AH10" s="335">
        <f t="shared" si="1"/>
        <v>92.925000000000011</v>
      </c>
      <c r="AI10" s="335">
        <f t="shared" si="1"/>
        <v>93.925000000000011</v>
      </c>
      <c r="AJ10" s="335">
        <f t="shared" si="1"/>
        <v>94.925000000000011</v>
      </c>
      <c r="AK10" s="335">
        <f t="shared" si="1"/>
        <v>92.925000000000011</v>
      </c>
      <c r="AL10" s="335">
        <f t="shared" si="1"/>
        <v>91.925000000000011</v>
      </c>
      <c r="AM10" s="335">
        <f t="shared" si="1"/>
        <v>91.925000000000011</v>
      </c>
      <c r="AN10" s="335">
        <f t="shared" si="1"/>
        <v>91.925000000000011</v>
      </c>
      <c r="AO10" s="335">
        <f t="shared" si="1"/>
        <v>91.925000000000011</v>
      </c>
      <c r="AP10" s="335">
        <f t="shared" si="1"/>
        <v>91.925000000000011</v>
      </c>
      <c r="AQ10" s="335">
        <f t="shared" si="1"/>
        <v>91.925000000000011</v>
      </c>
      <c r="AR10" s="335">
        <f t="shared" si="1"/>
        <v>91.925000000000011</v>
      </c>
      <c r="AS10" s="335">
        <f t="shared" si="1"/>
        <v>91.925000000000011</v>
      </c>
      <c r="AT10" s="335">
        <f t="shared" si="1"/>
        <v>91.925000000000011</v>
      </c>
      <c r="AU10" s="335">
        <f t="shared" si="1"/>
        <v>91.925000000000011</v>
      </c>
      <c r="AV10" s="335">
        <f t="shared" si="1"/>
        <v>91.925000000000011</v>
      </c>
      <c r="AW10" s="335">
        <f t="shared" si="1"/>
        <v>91.925000000000011</v>
      </c>
      <c r="AX10" s="335">
        <f t="shared" si="1"/>
        <v>91.925000000000011</v>
      </c>
      <c r="AY10" s="335">
        <f t="shared" si="1"/>
        <v>91.925000000000011</v>
      </c>
      <c r="AZ10" s="335">
        <f t="shared" si="1"/>
        <v>91.925000000000011</v>
      </c>
      <c r="BA10" s="335">
        <f t="shared" si="1"/>
        <v>91.925000000000011</v>
      </c>
      <c r="BB10" s="335">
        <f t="shared" si="1"/>
        <v>91.925000000000011</v>
      </c>
      <c r="BC10" s="335">
        <f t="shared" si="1"/>
        <v>91.925000000000011</v>
      </c>
      <c r="BD10" s="335">
        <f t="shared" si="1"/>
        <v>91.925000000000011</v>
      </c>
      <c r="BE10" s="335">
        <f t="shared" si="1"/>
        <v>91.925000000000011</v>
      </c>
      <c r="BF10" s="335">
        <f t="shared" si="1"/>
        <v>91.925000000000011</v>
      </c>
      <c r="BG10" s="335">
        <f t="shared" si="1"/>
        <v>91.925000000000011</v>
      </c>
      <c r="BH10" s="335">
        <f t="shared" si="1"/>
        <v>91.925000000000011</v>
      </c>
      <c r="BI10" s="335">
        <f t="shared" si="1"/>
        <v>91.925000000000011</v>
      </c>
      <c r="BJ10" s="335">
        <f t="shared" si="1"/>
        <v>91.925000000000011</v>
      </c>
      <c r="BK10" s="335">
        <f t="shared" si="1"/>
        <v>91.925000000000011</v>
      </c>
      <c r="BL10" s="335">
        <f t="shared" si="1"/>
        <v>91.925000000000011</v>
      </c>
      <c r="BM10" s="335">
        <f t="shared" si="1"/>
        <v>91.925000000000011</v>
      </c>
      <c r="BN10" s="335">
        <f t="shared" si="1"/>
        <v>91.925000000000011</v>
      </c>
      <c r="BO10" s="335">
        <f t="shared" si="1"/>
        <v>91.925000000000011</v>
      </c>
      <c r="BP10" s="335">
        <f t="shared" si="1"/>
        <v>91.925000000000011</v>
      </c>
      <c r="BQ10" s="335">
        <f t="shared" si="1"/>
        <v>91.925000000000011</v>
      </c>
      <c r="BR10" s="335">
        <f t="shared" si="1"/>
        <v>91.925000000000011</v>
      </c>
      <c r="BS10" s="335">
        <f t="shared" si="1"/>
        <v>91.925000000000011</v>
      </c>
      <c r="BT10" s="335">
        <f t="shared" si="1"/>
        <v>91.925000000000011</v>
      </c>
      <c r="BU10" s="335">
        <f t="shared" si="1"/>
        <v>91.925000000000011</v>
      </c>
      <c r="BV10" s="335">
        <f t="shared" si="1"/>
        <v>91.925000000000011</v>
      </c>
      <c r="BW10" s="335">
        <f t="shared" ref="BW10:CG10" si="2">SUM(BW7:BW9)</f>
        <v>91.925000000000011</v>
      </c>
      <c r="BX10" s="335">
        <f t="shared" si="2"/>
        <v>91.925000000000011</v>
      </c>
      <c r="BY10" s="335">
        <f t="shared" si="2"/>
        <v>91.925000000000011</v>
      </c>
      <c r="BZ10" s="335">
        <f t="shared" si="2"/>
        <v>91.925000000000011</v>
      </c>
      <c r="CA10" s="335">
        <f t="shared" si="2"/>
        <v>91.925000000000011</v>
      </c>
      <c r="CB10" s="335">
        <f t="shared" si="2"/>
        <v>91.925000000000011</v>
      </c>
      <c r="CC10" s="335">
        <f t="shared" si="2"/>
        <v>91.925000000000011</v>
      </c>
      <c r="CD10" s="335">
        <f t="shared" si="2"/>
        <v>91.925000000000011</v>
      </c>
      <c r="CE10" s="335">
        <f t="shared" si="2"/>
        <v>91.925000000000011</v>
      </c>
      <c r="CF10" s="335">
        <f t="shared" si="2"/>
        <v>91.925000000000011</v>
      </c>
      <c r="CG10" s="335">
        <f t="shared" si="2"/>
        <v>91.925000000000011</v>
      </c>
      <c r="CH10" s="69"/>
      <c r="CI10" s="69"/>
      <c r="CJ10" s="69"/>
      <c r="CK10" s="69"/>
      <c r="CL10" s="69"/>
      <c r="CM10" s="69"/>
      <c r="CN10" s="69"/>
    </row>
    <row r="11" spans="1:92">
      <c r="A11" s="337" t="s">
        <v>320</v>
      </c>
      <c r="B11" s="72"/>
      <c r="C11" s="72"/>
      <c r="D11" s="72"/>
      <c r="E11" s="358"/>
      <c r="G11" s="134"/>
      <c r="H11" s="288"/>
      <c r="I11" s="337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69"/>
      <c r="CI11" s="69"/>
      <c r="CJ11" s="69"/>
      <c r="CK11" s="69"/>
      <c r="CL11" s="69"/>
      <c r="CM11" s="69"/>
      <c r="CN11" s="69"/>
    </row>
    <row r="12" spans="1:92">
      <c r="A12" s="72" t="s">
        <v>324</v>
      </c>
      <c r="B12" s="72" t="s">
        <v>166</v>
      </c>
      <c r="C12" s="72">
        <v>58</v>
      </c>
      <c r="D12" s="136">
        <f>IF('Input and Output'!$E$15="High",'Sensitivity Data'!$E$4,IF('Input and Output'!$E$15="Medium",'Sensitivity Data'!$D$4,IF('Input and Output'!$E$15="Low",'Sensitivity Data'!$C$4,"error")))</f>
        <v>6423.8367434972306</v>
      </c>
      <c r="E12" s="335">
        <f>C12*D12/1000</f>
        <v>372.58253112283938</v>
      </c>
      <c r="G12" s="78"/>
      <c r="H12" s="288" t="s">
        <v>138</v>
      </c>
      <c r="I12" s="133">
        <v>25</v>
      </c>
      <c r="J12" s="335"/>
      <c r="K12" s="335"/>
      <c r="L12" s="335"/>
      <c r="M12" s="335"/>
      <c r="N12" s="335"/>
      <c r="O12" s="335"/>
      <c r="P12" s="335"/>
      <c r="Q12" s="338"/>
      <c r="R12" s="335"/>
      <c r="S12" s="335"/>
      <c r="T12" s="335">
        <f>G19</f>
        <v>302.93884593623687</v>
      </c>
      <c r="U12" s="335">
        <f>G20</f>
        <v>329.99271321107017</v>
      </c>
      <c r="V12" s="335">
        <f>G21</f>
        <v>344.20765603538229</v>
      </c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8"/>
      <c r="AP12" s="338"/>
      <c r="AQ12" s="335"/>
      <c r="AR12" s="335"/>
      <c r="AT12" s="335">
        <f>F25</f>
        <v>183.97825491916279</v>
      </c>
      <c r="AU12" s="335">
        <f>F26</f>
        <v>199.30977616242635</v>
      </c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8"/>
      <c r="BO12" s="338"/>
      <c r="BP12" s="335"/>
      <c r="BQ12" s="335"/>
      <c r="BS12" s="335">
        <f>G30</f>
        <v>318.84376722786425</v>
      </c>
      <c r="BT12" s="335">
        <f>G31</f>
        <v>331.90596409403622</v>
      </c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69"/>
      <c r="CI12" s="69"/>
      <c r="CJ12" s="69"/>
      <c r="CK12" s="69"/>
      <c r="CL12" s="69"/>
      <c r="CM12" s="69"/>
      <c r="CN12" s="69"/>
    </row>
    <row r="13" spans="1:92">
      <c r="A13" s="72" t="s">
        <v>325</v>
      </c>
      <c r="B13" s="72" t="s">
        <v>166</v>
      </c>
      <c r="C13" s="72">
        <v>23</v>
      </c>
      <c r="D13" s="136">
        <f>IF('Input and Output'!$E$15="High",'Sensitivity Data'!$E$4,IF('Input and Output'!$E$15="Medium",'Sensitivity Data'!$D$4,IF('Input and Output'!$E$15="Low",'Sensitivity Data'!$C$4,"error")))</f>
        <v>6423.8367434972306</v>
      </c>
      <c r="E13" s="335">
        <f>C13*D13/1000</f>
        <v>147.74824510043629</v>
      </c>
      <c r="G13" s="134"/>
      <c r="H13" s="288"/>
      <c r="J13" s="358"/>
      <c r="K13" s="358"/>
      <c r="L13" s="358"/>
      <c r="M13" s="358"/>
      <c r="N13" s="358"/>
      <c r="O13" s="358"/>
      <c r="P13" s="358"/>
      <c r="Q13" s="69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69"/>
      <c r="CI13" s="69"/>
      <c r="CJ13" s="69"/>
      <c r="CK13" s="69"/>
      <c r="CL13" s="69"/>
      <c r="CM13" s="69"/>
      <c r="CN13" s="69"/>
    </row>
    <row r="14" spans="1:92">
      <c r="A14" s="377" t="s">
        <v>329</v>
      </c>
      <c r="B14" s="72"/>
      <c r="C14" s="72"/>
      <c r="D14" s="136"/>
      <c r="E14" s="344" t="s">
        <v>146</v>
      </c>
      <c r="F14" s="134">
        <v>0.3</v>
      </c>
      <c r="G14" s="134"/>
      <c r="H14" s="288" t="s">
        <v>320</v>
      </c>
      <c r="I14" s="133">
        <v>25</v>
      </c>
      <c r="J14" s="69"/>
      <c r="K14" s="69"/>
      <c r="L14" s="69"/>
      <c r="M14" s="69"/>
      <c r="N14" s="69"/>
      <c r="O14" s="77"/>
      <c r="P14" s="77">
        <f>E12+E13</f>
        <v>520.33077622327573</v>
      </c>
      <c r="Q14" s="77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378">
        <f>$F$15+$F$16</f>
        <v>340.88335439148193</v>
      </c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378">
        <f>E15+E16</f>
        <v>486.9762205592599</v>
      </c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</row>
    <row r="15" spans="1:92" ht="15.75" thickBot="1">
      <c r="A15" s="72" t="s">
        <v>324</v>
      </c>
      <c r="B15" s="72" t="s">
        <v>330</v>
      </c>
      <c r="C15" s="72">
        <v>58</v>
      </c>
      <c r="D15" s="136">
        <f>IF('Input and Output'!E$15="High",'Sensitivity Data'!$E$5,IF('Input and Output'!$E$15="Medium",'Sensitivity Data'!$D$5,IF('Input and Output'!$E$15="Low",'Sensitivity Data'!$C$5,"error")))</f>
        <v>6012.0521056698753</v>
      </c>
      <c r="E15" s="335">
        <f>C15*D15/1000</f>
        <v>348.69902212885279</v>
      </c>
      <c r="F15" s="335">
        <f>E15*(1-$F$14)</f>
        <v>244.08931549019692</v>
      </c>
      <c r="G15" s="134"/>
      <c r="H15" s="288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69"/>
      <c r="CI15" s="69"/>
      <c r="CJ15" s="69"/>
      <c r="CK15" s="69"/>
      <c r="CL15" s="69"/>
      <c r="CM15" s="69"/>
      <c r="CN15" s="69"/>
    </row>
    <row r="16" spans="1:92" ht="15.75" thickTop="1">
      <c r="A16" s="72" t="s">
        <v>325</v>
      </c>
      <c r="B16" s="72" t="s">
        <v>330</v>
      </c>
      <c r="C16" s="72">
        <v>23</v>
      </c>
      <c r="D16" s="136">
        <f>IF('Input and Output'!E$15="High",'Sensitivity Data'!$E$5,IF('Input and Output'!$E$15="Medium",'Sensitivity Data'!$D$5,IF('Input and Output'!$E$15="Low",'Sensitivity Data'!$C$5,"error")))</f>
        <v>6012.0521056698753</v>
      </c>
      <c r="E16" s="335">
        <f>C16*D16/1000</f>
        <v>138.27719843040711</v>
      </c>
      <c r="F16" s="335">
        <f>E16*(1-$F$14)</f>
        <v>96.794038901284978</v>
      </c>
      <c r="G16" s="134"/>
      <c r="H16" s="285" t="s">
        <v>142</v>
      </c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69"/>
      <c r="CI16" s="69"/>
      <c r="CJ16" s="69"/>
      <c r="CK16" s="69"/>
      <c r="CL16" s="69"/>
      <c r="CM16" s="69"/>
      <c r="CN16" s="69"/>
    </row>
    <row r="17" spans="1:92">
      <c r="A17" s="337" t="s">
        <v>138</v>
      </c>
      <c r="F17" s="311" t="s">
        <v>376</v>
      </c>
      <c r="G17" s="78"/>
      <c r="H17" s="285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69"/>
      <c r="CI17" s="69"/>
      <c r="CJ17" s="69"/>
      <c r="CK17" s="69"/>
      <c r="CL17" s="69"/>
      <c r="CM17" s="69"/>
      <c r="CN17" s="69"/>
    </row>
    <row r="18" spans="1:92">
      <c r="A18" s="336" t="s">
        <v>135</v>
      </c>
      <c r="F18" s="311" t="s">
        <v>377</v>
      </c>
      <c r="G18" s="223" t="s">
        <v>375</v>
      </c>
      <c r="H18" s="288" t="s">
        <v>144</v>
      </c>
      <c r="J18" s="380"/>
      <c r="K18" s="380"/>
      <c r="L18" s="380"/>
      <c r="M18" s="380"/>
      <c r="N18" s="380"/>
      <c r="O18" s="380"/>
      <c r="P18" s="78">
        <f>E35</f>
        <v>13.425000000000001</v>
      </c>
      <c r="Q18" s="78">
        <f>E36</f>
        <v>20.7</v>
      </c>
      <c r="R18" s="78">
        <f>E37</f>
        <v>0</v>
      </c>
      <c r="S18" s="78">
        <f>E38</f>
        <v>7.95</v>
      </c>
      <c r="T18" s="78">
        <f>E39</f>
        <v>8.7750000000000004</v>
      </c>
      <c r="U18" s="78">
        <f>E40</f>
        <v>4.6500000000000004</v>
      </c>
      <c r="V18" s="78">
        <f>E41</f>
        <v>0.75</v>
      </c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58"/>
      <c r="CI18" s="358"/>
      <c r="CJ18" s="358"/>
      <c r="CK18" s="358"/>
      <c r="CL18" s="358"/>
      <c r="CM18" s="358"/>
      <c r="CN18" s="358"/>
    </row>
    <row r="19" spans="1:92">
      <c r="A19" s="72" t="s">
        <v>136</v>
      </c>
      <c r="B19" s="72" t="s">
        <v>140</v>
      </c>
      <c r="C19" s="72">
        <v>138</v>
      </c>
      <c r="D19" s="136">
        <f>IF('Input and Output'!$E$16="High",'Sensitivity Data'!E12,IF('Input and Output'!$E$16="Medium",'Sensitivity Data'!D12,IF('Input and Output'!$E$16="Low",'Sensitivity Data'!C12,"error")))</f>
        <v>1928.4120817145008</v>
      </c>
      <c r="E19" s="335">
        <f>C19*D19/1000</f>
        <v>266.12086727660107</v>
      </c>
      <c r="F19" s="335">
        <v>36.817978659635813</v>
      </c>
      <c r="G19" s="335">
        <f>E19+F19</f>
        <v>302.93884593623687</v>
      </c>
      <c r="H19" s="288"/>
      <c r="J19" s="380"/>
      <c r="K19" s="380"/>
      <c r="L19" s="380"/>
      <c r="M19" s="380"/>
      <c r="N19" s="380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58"/>
      <c r="CI19" s="358"/>
      <c r="CJ19" s="358"/>
      <c r="CK19" s="358"/>
      <c r="CL19" s="358"/>
      <c r="CM19" s="358"/>
      <c r="CN19" s="358"/>
    </row>
    <row r="20" spans="1:92">
      <c r="A20" s="72" t="s">
        <v>139</v>
      </c>
      <c r="B20" s="72" t="s">
        <v>141</v>
      </c>
      <c r="C20" s="72">
        <v>144</v>
      </c>
      <c r="D20" s="136">
        <f>IF('Input and Output'!$E$16="High",'Sensitivity Data'!E13,IF('Input and Output'!$E$16="Medium",'Sensitivity Data'!D13,IF('Input and Output'!$E$16="Low",'Sensitivity Data'!C13,"error")))</f>
        <v>1902.6043363830056</v>
      </c>
      <c r="E20" s="335">
        <f>C20*D20/1000</f>
        <v>273.97502443915278</v>
      </c>
      <c r="F20" s="335">
        <v>56.017688771917406</v>
      </c>
      <c r="G20" s="335">
        <f>E20+F20</f>
        <v>329.99271321107017</v>
      </c>
      <c r="H20" s="288" t="s">
        <v>147</v>
      </c>
      <c r="J20" s="380"/>
      <c r="K20" s="380"/>
      <c r="L20" s="380"/>
      <c r="M20" s="380"/>
      <c r="N20" s="380"/>
      <c r="O20" s="335"/>
      <c r="P20" s="381"/>
      <c r="Q20" s="381"/>
      <c r="R20" s="381"/>
      <c r="T20" s="136">
        <f>G43</f>
        <v>9.9801294027538177</v>
      </c>
      <c r="U20" s="136">
        <f>G43+G44</f>
        <v>20.819325661645777</v>
      </c>
      <c r="V20" s="136">
        <f>$G$43+$G$44+$G$45</f>
        <v>32.01490427190199</v>
      </c>
      <c r="W20" s="136">
        <f t="shared" ref="W20:AR20" si="3">$G$43+$G$44+$G$45</f>
        <v>32.01490427190199</v>
      </c>
      <c r="X20" s="136">
        <f t="shared" si="3"/>
        <v>32.01490427190199</v>
      </c>
      <c r="Y20" s="136">
        <f t="shared" si="3"/>
        <v>32.01490427190199</v>
      </c>
      <c r="Z20" s="136">
        <f t="shared" si="3"/>
        <v>32.01490427190199</v>
      </c>
      <c r="AA20" s="136">
        <f t="shared" si="3"/>
        <v>32.01490427190199</v>
      </c>
      <c r="AB20" s="136">
        <f t="shared" si="3"/>
        <v>32.01490427190199</v>
      </c>
      <c r="AC20" s="136">
        <f t="shared" si="3"/>
        <v>32.01490427190199</v>
      </c>
      <c r="AD20" s="136">
        <f t="shared" si="3"/>
        <v>32.01490427190199</v>
      </c>
      <c r="AE20" s="136">
        <f t="shared" si="3"/>
        <v>32.01490427190199</v>
      </c>
      <c r="AF20" s="136">
        <f t="shared" si="3"/>
        <v>32.01490427190199</v>
      </c>
      <c r="AG20" s="136">
        <f t="shared" si="3"/>
        <v>32.01490427190199</v>
      </c>
      <c r="AH20" s="136">
        <f t="shared" si="3"/>
        <v>32.01490427190199</v>
      </c>
      <c r="AI20" s="136">
        <f t="shared" si="3"/>
        <v>32.01490427190199</v>
      </c>
      <c r="AJ20" s="136">
        <f t="shared" si="3"/>
        <v>32.01490427190199</v>
      </c>
      <c r="AK20" s="136">
        <f t="shared" si="3"/>
        <v>32.01490427190199</v>
      </c>
      <c r="AL20" s="136">
        <f t="shared" si="3"/>
        <v>32.01490427190199</v>
      </c>
      <c r="AM20" s="136">
        <f t="shared" si="3"/>
        <v>32.01490427190199</v>
      </c>
      <c r="AN20" s="136">
        <f t="shared" si="3"/>
        <v>32.01490427190199</v>
      </c>
      <c r="AO20" s="136">
        <f t="shared" si="3"/>
        <v>32.01490427190199</v>
      </c>
      <c r="AP20" s="136">
        <f t="shared" si="3"/>
        <v>32.01490427190199</v>
      </c>
      <c r="AQ20" s="136">
        <f t="shared" si="3"/>
        <v>32.01490427190199</v>
      </c>
      <c r="AR20" s="136">
        <f t="shared" si="3"/>
        <v>32.01490427190199</v>
      </c>
      <c r="AS20" s="136">
        <f>G44+G45</f>
        <v>22.034774869148173</v>
      </c>
      <c r="AT20" s="136">
        <f>G45+G51</f>
        <v>20.383079167932483</v>
      </c>
      <c r="AU20" s="136">
        <f>$G$51+$G$52</f>
        <v>18.817409284488441</v>
      </c>
      <c r="AV20" s="136">
        <f t="shared" ref="AV20:CG20" si="4">$G$51+$G$52</f>
        <v>18.817409284488441</v>
      </c>
      <c r="AW20" s="136">
        <f t="shared" si="4"/>
        <v>18.817409284488441</v>
      </c>
      <c r="AX20" s="136">
        <f t="shared" si="4"/>
        <v>18.817409284488441</v>
      </c>
      <c r="AY20" s="136">
        <f t="shared" si="4"/>
        <v>18.817409284488441</v>
      </c>
      <c r="AZ20" s="136">
        <f t="shared" si="4"/>
        <v>18.817409284488441</v>
      </c>
      <c r="BA20" s="136">
        <f t="shared" si="4"/>
        <v>18.817409284488441</v>
      </c>
      <c r="BB20" s="136">
        <f t="shared" si="4"/>
        <v>18.817409284488441</v>
      </c>
      <c r="BC20" s="136">
        <f t="shared" si="4"/>
        <v>18.817409284488441</v>
      </c>
      <c r="BD20" s="136">
        <f t="shared" si="4"/>
        <v>18.817409284488441</v>
      </c>
      <c r="BE20" s="136">
        <f t="shared" si="4"/>
        <v>18.817409284488441</v>
      </c>
      <c r="BF20" s="136">
        <f t="shared" si="4"/>
        <v>18.817409284488441</v>
      </c>
      <c r="BG20" s="136">
        <f t="shared" si="4"/>
        <v>18.817409284488441</v>
      </c>
      <c r="BH20" s="136">
        <f t="shared" si="4"/>
        <v>18.817409284488441</v>
      </c>
      <c r="BI20" s="136">
        <f t="shared" si="4"/>
        <v>18.817409284488441</v>
      </c>
      <c r="BJ20" s="136">
        <f t="shared" si="4"/>
        <v>18.817409284488441</v>
      </c>
      <c r="BK20" s="136">
        <f t="shared" si="4"/>
        <v>18.817409284488441</v>
      </c>
      <c r="BL20" s="136">
        <f t="shared" si="4"/>
        <v>18.817409284488441</v>
      </c>
      <c r="BM20" s="136">
        <f t="shared" si="4"/>
        <v>18.817409284488441</v>
      </c>
      <c r="BN20" s="136">
        <f t="shared" si="4"/>
        <v>18.817409284488441</v>
      </c>
      <c r="BO20" s="136">
        <f t="shared" si="4"/>
        <v>18.817409284488441</v>
      </c>
      <c r="BP20" s="136">
        <f t="shared" si="4"/>
        <v>18.817409284488441</v>
      </c>
      <c r="BQ20" s="136">
        <f t="shared" si="4"/>
        <v>18.817409284488441</v>
      </c>
      <c r="BR20" s="136">
        <f t="shared" si="4"/>
        <v>18.817409284488441</v>
      </c>
      <c r="BS20" s="136">
        <f t="shared" si="4"/>
        <v>18.817409284488441</v>
      </c>
      <c r="BT20" s="136">
        <f t="shared" si="4"/>
        <v>18.817409284488441</v>
      </c>
      <c r="BU20" s="136">
        <f t="shared" si="4"/>
        <v>18.817409284488441</v>
      </c>
      <c r="BV20" s="136">
        <f t="shared" si="4"/>
        <v>18.817409284488441</v>
      </c>
      <c r="BW20" s="136">
        <f t="shared" si="4"/>
        <v>18.817409284488441</v>
      </c>
      <c r="BX20" s="136">
        <f t="shared" si="4"/>
        <v>18.817409284488441</v>
      </c>
      <c r="BY20" s="136">
        <f t="shared" si="4"/>
        <v>18.817409284488441</v>
      </c>
      <c r="BZ20" s="136">
        <f t="shared" si="4"/>
        <v>18.817409284488441</v>
      </c>
      <c r="CA20" s="136">
        <f t="shared" si="4"/>
        <v>18.817409284488441</v>
      </c>
      <c r="CB20" s="136">
        <f t="shared" si="4"/>
        <v>18.817409284488441</v>
      </c>
      <c r="CC20" s="136">
        <f t="shared" si="4"/>
        <v>18.817409284488441</v>
      </c>
      <c r="CD20" s="136">
        <f t="shared" si="4"/>
        <v>18.817409284488441</v>
      </c>
      <c r="CE20" s="136">
        <f t="shared" si="4"/>
        <v>18.817409284488441</v>
      </c>
      <c r="CF20" s="136">
        <f t="shared" si="4"/>
        <v>18.817409284488441</v>
      </c>
      <c r="CG20" s="136">
        <f t="shared" si="4"/>
        <v>18.817409284488441</v>
      </c>
      <c r="CH20" s="358"/>
      <c r="CI20" s="364"/>
      <c r="CJ20" s="364"/>
      <c r="CK20" s="364"/>
      <c r="CL20" s="364"/>
      <c r="CM20" s="364"/>
      <c r="CN20" s="358"/>
    </row>
    <row r="21" spans="1:92">
      <c r="A21" s="72" t="s">
        <v>117</v>
      </c>
      <c r="B21" s="72" t="s">
        <v>143</v>
      </c>
      <c r="C21" s="72">
        <v>156</v>
      </c>
      <c r="D21" s="136">
        <f>IF('Input and Output'!$E$16="High",'Sensitivity Data'!E14,IF('Input and Output'!$E$16="Medium",'Sensitivity Data'!D14,IF('Input and Output'!$E$16="Low",'Sensitivity Data'!C14,"error")))</f>
        <v>1904.0381000125331</v>
      </c>
      <c r="E21" s="335">
        <f>C21*D21/1000</f>
        <v>297.02994360195515</v>
      </c>
      <c r="F21" s="335">
        <v>47.177712433427111</v>
      </c>
      <c r="G21" s="335">
        <f>E21+F21</f>
        <v>344.20765603538229</v>
      </c>
      <c r="H21" s="288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358"/>
      <c r="CI21" s="358"/>
      <c r="CJ21" s="358"/>
      <c r="CK21" s="358"/>
      <c r="CL21" s="358"/>
      <c r="CM21" s="358"/>
      <c r="CN21" s="358"/>
    </row>
    <row r="22" spans="1:92">
      <c r="A22" s="72"/>
      <c r="B22" s="72"/>
      <c r="C22" s="72"/>
      <c r="E22" s="335"/>
      <c r="F22" s="78"/>
      <c r="G22" s="134"/>
      <c r="H22" s="288" t="s">
        <v>149</v>
      </c>
      <c r="O22" s="72"/>
      <c r="P22" s="136"/>
      <c r="Q22" s="136"/>
      <c r="R22" s="136"/>
      <c r="S22" s="136"/>
      <c r="T22" s="136">
        <f>E58</f>
        <v>0.52400000000000002</v>
      </c>
      <c r="U22" s="136">
        <f>E58+E59</f>
        <v>1.0939999999999999</v>
      </c>
      <c r="V22" s="136">
        <f t="shared" ref="V22:AR22" si="5">$E$58+$E$59+$E$60</f>
        <v>1.6879999999999997</v>
      </c>
      <c r="W22" s="136">
        <f t="shared" si="5"/>
        <v>1.6879999999999997</v>
      </c>
      <c r="X22" s="136">
        <f t="shared" si="5"/>
        <v>1.6879999999999997</v>
      </c>
      <c r="Y22" s="136">
        <f t="shared" si="5"/>
        <v>1.6879999999999997</v>
      </c>
      <c r="Z22" s="136">
        <f t="shared" si="5"/>
        <v>1.6879999999999997</v>
      </c>
      <c r="AA22" s="136">
        <f t="shared" si="5"/>
        <v>1.6879999999999997</v>
      </c>
      <c r="AB22" s="136">
        <f t="shared" si="5"/>
        <v>1.6879999999999997</v>
      </c>
      <c r="AC22" s="136">
        <f t="shared" si="5"/>
        <v>1.6879999999999997</v>
      </c>
      <c r="AD22" s="136">
        <f t="shared" si="5"/>
        <v>1.6879999999999997</v>
      </c>
      <c r="AE22" s="136">
        <f t="shared" si="5"/>
        <v>1.6879999999999997</v>
      </c>
      <c r="AF22" s="136">
        <f t="shared" si="5"/>
        <v>1.6879999999999997</v>
      </c>
      <c r="AG22" s="136">
        <f t="shared" si="5"/>
        <v>1.6879999999999997</v>
      </c>
      <c r="AH22" s="136">
        <f t="shared" si="5"/>
        <v>1.6879999999999997</v>
      </c>
      <c r="AI22" s="136">
        <f t="shared" si="5"/>
        <v>1.6879999999999997</v>
      </c>
      <c r="AJ22" s="136">
        <f t="shared" si="5"/>
        <v>1.6879999999999997</v>
      </c>
      <c r="AK22" s="136">
        <f t="shared" si="5"/>
        <v>1.6879999999999997</v>
      </c>
      <c r="AL22" s="136">
        <f t="shared" si="5"/>
        <v>1.6879999999999997</v>
      </c>
      <c r="AM22" s="136">
        <f t="shared" si="5"/>
        <v>1.6879999999999997</v>
      </c>
      <c r="AN22" s="136">
        <f t="shared" si="5"/>
        <v>1.6879999999999997</v>
      </c>
      <c r="AO22" s="136">
        <f t="shared" si="5"/>
        <v>1.6879999999999997</v>
      </c>
      <c r="AP22" s="136">
        <f t="shared" si="5"/>
        <v>1.6879999999999997</v>
      </c>
      <c r="AQ22" s="136">
        <f t="shared" si="5"/>
        <v>1.6879999999999997</v>
      </c>
      <c r="AR22" s="136">
        <f t="shared" si="5"/>
        <v>1.6879999999999997</v>
      </c>
      <c r="AS22" s="136">
        <f t="shared" ref="AS22:CG22" si="6">$E$59+$E$60</f>
        <v>1.1639999999999999</v>
      </c>
      <c r="AT22" s="136">
        <f t="shared" si="6"/>
        <v>1.1639999999999999</v>
      </c>
      <c r="AU22" s="136">
        <f t="shared" si="6"/>
        <v>1.1639999999999999</v>
      </c>
      <c r="AV22" s="136">
        <f t="shared" si="6"/>
        <v>1.1639999999999999</v>
      </c>
      <c r="AW22" s="136">
        <f t="shared" si="6"/>
        <v>1.1639999999999999</v>
      </c>
      <c r="AX22" s="136">
        <f t="shared" si="6"/>
        <v>1.1639999999999999</v>
      </c>
      <c r="AY22" s="136">
        <f t="shared" si="6"/>
        <v>1.1639999999999999</v>
      </c>
      <c r="AZ22" s="136">
        <f t="shared" si="6"/>
        <v>1.1639999999999999</v>
      </c>
      <c r="BA22" s="136">
        <f t="shared" si="6"/>
        <v>1.1639999999999999</v>
      </c>
      <c r="BB22" s="136">
        <f t="shared" si="6"/>
        <v>1.1639999999999999</v>
      </c>
      <c r="BC22" s="136">
        <f t="shared" si="6"/>
        <v>1.1639999999999999</v>
      </c>
      <c r="BD22" s="136">
        <f t="shared" si="6"/>
        <v>1.1639999999999999</v>
      </c>
      <c r="BE22" s="136">
        <f t="shared" si="6"/>
        <v>1.1639999999999999</v>
      </c>
      <c r="BF22" s="136">
        <f t="shared" si="6"/>
        <v>1.1639999999999999</v>
      </c>
      <c r="BG22" s="136">
        <f t="shared" si="6"/>
        <v>1.1639999999999999</v>
      </c>
      <c r="BH22" s="136">
        <f t="shared" si="6"/>
        <v>1.1639999999999999</v>
      </c>
      <c r="BI22" s="136">
        <f t="shared" si="6"/>
        <v>1.1639999999999999</v>
      </c>
      <c r="BJ22" s="136">
        <f t="shared" si="6"/>
        <v>1.1639999999999999</v>
      </c>
      <c r="BK22" s="136">
        <f t="shared" si="6"/>
        <v>1.1639999999999999</v>
      </c>
      <c r="BL22" s="136">
        <f t="shared" si="6"/>
        <v>1.1639999999999999</v>
      </c>
      <c r="BM22" s="136">
        <f t="shared" si="6"/>
        <v>1.1639999999999999</v>
      </c>
      <c r="BN22" s="136">
        <f t="shared" si="6"/>
        <v>1.1639999999999999</v>
      </c>
      <c r="BO22" s="136">
        <f t="shared" si="6"/>
        <v>1.1639999999999999</v>
      </c>
      <c r="BP22" s="136">
        <f t="shared" si="6"/>
        <v>1.1639999999999999</v>
      </c>
      <c r="BQ22" s="136">
        <f t="shared" si="6"/>
        <v>1.1639999999999999</v>
      </c>
      <c r="BR22" s="136">
        <f t="shared" si="6"/>
        <v>1.1639999999999999</v>
      </c>
      <c r="BS22" s="136">
        <f t="shared" si="6"/>
        <v>1.1639999999999999</v>
      </c>
      <c r="BT22" s="136">
        <f t="shared" si="6"/>
        <v>1.1639999999999999</v>
      </c>
      <c r="BU22" s="136">
        <f t="shared" si="6"/>
        <v>1.1639999999999999</v>
      </c>
      <c r="BV22" s="136">
        <f t="shared" si="6"/>
        <v>1.1639999999999999</v>
      </c>
      <c r="BW22" s="136">
        <f t="shared" si="6"/>
        <v>1.1639999999999999</v>
      </c>
      <c r="BX22" s="136">
        <f t="shared" si="6"/>
        <v>1.1639999999999999</v>
      </c>
      <c r="BY22" s="136">
        <f t="shared" si="6"/>
        <v>1.1639999999999999</v>
      </c>
      <c r="BZ22" s="136">
        <f t="shared" si="6"/>
        <v>1.1639999999999999</v>
      </c>
      <c r="CA22" s="136">
        <f t="shared" si="6"/>
        <v>1.1639999999999999</v>
      </c>
      <c r="CB22" s="136">
        <f t="shared" si="6"/>
        <v>1.1639999999999999</v>
      </c>
      <c r="CC22" s="136">
        <f t="shared" si="6"/>
        <v>1.1639999999999999</v>
      </c>
      <c r="CD22" s="136">
        <f t="shared" si="6"/>
        <v>1.1639999999999999</v>
      </c>
      <c r="CE22" s="136">
        <f t="shared" si="6"/>
        <v>1.1639999999999999</v>
      </c>
      <c r="CF22" s="136">
        <f t="shared" si="6"/>
        <v>1.1639999999999999</v>
      </c>
      <c r="CG22" s="136">
        <f t="shared" si="6"/>
        <v>1.1639999999999999</v>
      </c>
      <c r="CH22" s="358"/>
      <c r="CI22" s="358"/>
      <c r="CJ22" s="358"/>
      <c r="CK22" s="358"/>
      <c r="CL22" s="358"/>
      <c r="CM22" s="358"/>
      <c r="CN22" s="358"/>
    </row>
    <row r="23" spans="1:92">
      <c r="A23" s="134"/>
      <c r="B23" s="134"/>
      <c r="C23" s="134"/>
      <c r="D23" s="136"/>
      <c r="E23" s="335"/>
      <c r="F23" s="78"/>
      <c r="G23" s="134"/>
      <c r="H23" s="288"/>
      <c r="O23" s="72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364"/>
      <c r="CI23" s="364"/>
      <c r="CJ23" s="364"/>
      <c r="CK23" s="364"/>
      <c r="CL23" s="364"/>
      <c r="CM23" s="364"/>
      <c r="CN23" s="358"/>
    </row>
    <row r="24" spans="1:92">
      <c r="A24" s="336" t="s">
        <v>145</v>
      </c>
      <c r="B24" s="134"/>
      <c r="C24" s="134"/>
      <c r="D24" s="343"/>
      <c r="E24" s="344" t="s">
        <v>146</v>
      </c>
      <c r="F24" s="134">
        <v>0.3</v>
      </c>
      <c r="G24" s="134"/>
      <c r="H24" s="288" t="s">
        <v>327</v>
      </c>
      <c r="J24" s="380"/>
      <c r="K24" s="380"/>
      <c r="L24" s="380"/>
      <c r="M24" s="380"/>
      <c r="N24" s="380"/>
      <c r="O24" s="380"/>
      <c r="P24" s="380">
        <f>$E$62</f>
        <v>15.097531018924677</v>
      </c>
      <c r="Q24" s="380">
        <f t="shared" ref="Q24:CB24" si="7">$E$62</f>
        <v>15.097531018924677</v>
      </c>
      <c r="R24" s="380">
        <f t="shared" si="7"/>
        <v>15.097531018924677</v>
      </c>
      <c r="S24" s="380">
        <f t="shared" si="7"/>
        <v>15.097531018924677</v>
      </c>
      <c r="T24" s="380">
        <f t="shared" si="7"/>
        <v>15.097531018924677</v>
      </c>
      <c r="U24" s="380">
        <f t="shared" si="7"/>
        <v>15.097531018924677</v>
      </c>
      <c r="V24" s="380">
        <f t="shared" si="7"/>
        <v>15.097531018924677</v>
      </c>
      <c r="W24" s="380">
        <f t="shared" si="7"/>
        <v>15.097531018924677</v>
      </c>
      <c r="X24" s="380">
        <f t="shared" si="7"/>
        <v>15.097531018924677</v>
      </c>
      <c r="Y24" s="380">
        <f t="shared" si="7"/>
        <v>15.097531018924677</v>
      </c>
      <c r="Z24" s="380">
        <f t="shared" si="7"/>
        <v>15.097531018924677</v>
      </c>
      <c r="AA24" s="380">
        <f t="shared" si="7"/>
        <v>15.097531018924677</v>
      </c>
      <c r="AB24" s="380">
        <f t="shared" si="7"/>
        <v>15.097531018924677</v>
      </c>
      <c r="AC24" s="380">
        <f t="shared" si="7"/>
        <v>15.097531018924677</v>
      </c>
      <c r="AD24" s="380">
        <f t="shared" si="7"/>
        <v>15.097531018924677</v>
      </c>
      <c r="AE24" s="380">
        <f t="shared" si="7"/>
        <v>15.097531018924677</v>
      </c>
      <c r="AF24" s="380">
        <f t="shared" si="7"/>
        <v>15.097531018924677</v>
      </c>
      <c r="AG24" s="380">
        <f t="shared" si="7"/>
        <v>15.097531018924677</v>
      </c>
      <c r="AH24" s="380">
        <f t="shared" si="7"/>
        <v>15.097531018924677</v>
      </c>
      <c r="AI24" s="380">
        <f t="shared" si="7"/>
        <v>15.097531018924677</v>
      </c>
      <c r="AJ24" s="380">
        <f t="shared" si="7"/>
        <v>15.097531018924677</v>
      </c>
      <c r="AK24" s="380">
        <f t="shared" si="7"/>
        <v>15.097531018924677</v>
      </c>
      <c r="AL24" s="380">
        <f t="shared" si="7"/>
        <v>15.097531018924677</v>
      </c>
      <c r="AM24" s="380">
        <f t="shared" si="7"/>
        <v>15.097531018924677</v>
      </c>
      <c r="AN24" s="380">
        <f t="shared" si="7"/>
        <v>15.097531018924677</v>
      </c>
      <c r="AO24" s="380">
        <f t="shared" si="7"/>
        <v>15.097531018924677</v>
      </c>
      <c r="AP24" s="380">
        <f t="shared" si="7"/>
        <v>15.097531018924677</v>
      </c>
      <c r="AQ24" s="380">
        <f t="shared" si="7"/>
        <v>15.097531018924677</v>
      </c>
      <c r="AR24" s="380">
        <f t="shared" si="7"/>
        <v>15.097531018924677</v>
      </c>
      <c r="AS24" s="380">
        <f t="shared" si="7"/>
        <v>15.097531018924677</v>
      </c>
      <c r="AT24" s="380">
        <f t="shared" si="7"/>
        <v>15.097531018924677</v>
      </c>
      <c r="AU24" s="380">
        <f t="shared" si="7"/>
        <v>15.097531018924677</v>
      </c>
      <c r="AV24" s="380">
        <f t="shared" si="7"/>
        <v>15.097531018924677</v>
      </c>
      <c r="AW24" s="380">
        <f t="shared" si="7"/>
        <v>15.097531018924677</v>
      </c>
      <c r="AX24" s="380">
        <f t="shared" si="7"/>
        <v>15.097531018924677</v>
      </c>
      <c r="AY24" s="380">
        <f t="shared" si="7"/>
        <v>15.097531018924677</v>
      </c>
      <c r="AZ24" s="380">
        <f t="shared" si="7"/>
        <v>15.097531018924677</v>
      </c>
      <c r="BA24" s="380">
        <f t="shared" si="7"/>
        <v>15.097531018924677</v>
      </c>
      <c r="BB24" s="380">
        <f t="shared" si="7"/>
        <v>15.097531018924677</v>
      </c>
      <c r="BC24" s="380">
        <f t="shared" si="7"/>
        <v>15.097531018924677</v>
      </c>
      <c r="BD24" s="380">
        <f t="shared" si="7"/>
        <v>15.097531018924677</v>
      </c>
      <c r="BE24" s="380">
        <f t="shared" si="7"/>
        <v>15.097531018924677</v>
      </c>
      <c r="BF24" s="380">
        <f t="shared" si="7"/>
        <v>15.097531018924677</v>
      </c>
      <c r="BG24" s="380">
        <f t="shared" si="7"/>
        <v>15.097531018924677</v>
      </c>
      <c r="BH24" s="380">
        <f t="shared" si="7"/>
        <v>15.097531018924677</v>
      </c>
      <c r="BI24" s="380">
        <f t="shared" si="7"/>
        <v>15.097531018924677</v>
      </c>
      <c r="BJ24" s="380">
        <f t="shared" si="7"/>
        <v>15.097531018924677</v>
      </c>
      <c r="BK24" s="380">
        <f t="shared" si="7"/>
        <v>15.097531018924677</v>
      </c>
      <c r="BL24" s="380">
        <f t="shared" si="7"/>
        <v>15.097531018924677</v>
      </c>
      <c r="BM24" s="380">
        <f t="shared" si="7"/>
        <v>15.097531018924677</v>
      </c>
      <c r="BN24" s="380">
        <f t="shared" si="7"/>
        <v>15.097531018924677</v>
      </c>
      <c r="BO24" s="380">
        <f t="shared" si="7"/>
        <v>15.097531018924677</v>
      </c>
      <c r="BP24" s="380">
        <f t="shared" si="7"/>
        <v>15.097531018924677</v>
      </c>
      <c r="BQ24" s="380">
        <f t="shared" si="7"/>
        <v>15.097531018924677</v>
      </c>
      <c r="BR24" s="380">
        <f t="shared" si="7"/>
        <v>15.097531018924677</v>
      </c>
      <c r="BS24" s="380">
        <f t="shared" si="7"/>
        <v>15.097531018924677</v>
      </c>
      <c r="BT24" s="380">
        <f t="shared" si="7"/>
        <v>15.097531018924677</v>
      </c>
      <c r="BU24" s="380">
        <f t="shared" si="7"/>
        <v>15.097531018924677</v>
      </c>
      <c r="BV24" s="380">
        <f t="shared" si="7"/>
        <v>15.097531018924677</v>
      </c>
      <c r="BW24" s="380">
        <f t="shared" si="7"/>
        <v>15.097531018924677</v>
      </c>
      <c r="BX24" s="380">
        <f t="shared" si="7"/>
        <v>15.097531018924677</v>
      </c>
      <c r="BY24" s="380">
        <f t="shared" si="7"/>
        <v>15.097531018924677</v>
      </c>
      <c r="BZ24" s="380">
        <f t="shared" si="7"/>
        <v>15.097531018924677</v>
      </c>
      <c r="CA24" s="380">
        <f t="shared" si="7"/>
        <v>15.097531018924677</v>
      </c>
      <c r="CB24" s="380">
        <f t="shared" si="7"/>
        <v>15.097531018924677</v>
      </c>
      <c r="CC24" s="380">
        <f t="shared" ref="CC24:CG24" si="8">$E$62</f>
        <v>15.097531018924677</v>
      </c>
      <c r="CD24" s="380">
        <f t="shared" si="8"/>
        <v>15.097531018924677</v>
      </c>
      <c r="CE24" s="380">
        <f t="shared" si="8"/>
        <v>15.097531018924677</v>
      </c>
      <c r="CF24" s="380">
        <f t="shared" si="8"/>
        <v>15.097531018924677</v>
      </c>
      <c r="CG24" s="380">
        <f t="shared" si="8"/>
        <v>15.097531018924677</v>
      </c>
      <c r="CH24" s="77"/>
      <c r="CI24" s="77"/>
      <c r="CJ24" s="77"/>
      <c r="CK24" s="77"/>
      <c r="CL24" s="77"/>
      <c r="CM24" s="358"/>
      <c r="CN24" s="358"/>
    </row>
    <row r="25" spans="1:92">
      <c r="A25" s="72" t="s">
        <v>139</v>
      </c>
      <c r="B25" s="72" t="s">
        <v>148</v>
      </c>
      <c r="C25" s="72">
        <v>144</v>
      </c>
      <c r="D25" s="136">
        <f>IF('Input and Output'!$E$16="High",'Sensitivity Data'!E19,IF('Input and Output'!$E$16="Medium",'Sensitivity Data'!D19,IF('Input and Output'!$E$16="Low",'Sensitivity Data'!C19,"error")))</f>
        <v>1825.18110038852</v>
      </c>
      <c r="E25" s="335">
        <f>C25*D25/1000</f>
        <v>262.82607845594686</v>
      </c>
      <c r="F25" s="335">
        <f>E25*(1-$F$24)</f>
        <v>183.97825491916279</v>
      </c>
      <c r="G25" s="78"/>
      <c r="H25" s="286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346"/>
      <c r="CI25" s="346"/>
      <c r="CJ25" s="346"/>
      <c r="CK25" s="346"/>
      <c r="CL25" s="346"/>
      <c r="CM25" s="346"/>
      <c r="CN25" s="69"/>
    </row>
    <row r="26" spans="1:92" ht="15.75" thickBot="1">
      <c r="A26" s="72" t="s">
        <v>117</v>
      </c>
      <c r="B26" s="72" t="s">
        <v>336</v>
      </c>
      <c r="C26" s="72">
        <v>156</v>
      </c>
      <c r="D26" s="136">
        <f>IF('Input and Output'!$E$16="High",'Sensitivity Data'!E20,IF('Input and Output'!$E$16="Medium",'Sensitivity Data'!D20,IF('Input and Output'!$E$16="Low",'Sensitivity Data'!C20,"error")))</f>
        <v>1825.18110038852</v>
      </c>
      <c r="E26" s="335">
        <f>C26*D26/1000</f>
        <v>284.72825166060909</v>
      </c>
      <c r="F26" s="335">
        <f>E26*(1-$F$24)</f>
        <v>199.30977616242635</v>
      </c>
      <c r="G26" s="78"/>
      <c r="H26" s="405" t="s">
        <v>458</v>
      </c>
      <c r="J26" s="382">
        <f t="shared" ref="J26:AO26" si="9">SUM(J18:J24)</f>
        <v>0</v>
      </c>
      <c r="K26" s="382">
        <f t="shared" si="9"/>
        <v>0</v>
      </c>
      <c r="L26" s="382">
        <f t="shared" si="9"/>
        <v>0</v>
      </c>
      <c r="M26" s="382">
        <f t="shared" si="9"/>
        <v>0</v>
      </c>
      <c r="N26" s="382">
        <f t="shared" si="9"/>
        <v>0</v>
      </c>
      <c r="O26" s="382">
        <f t="shared" si="9"/>
        <v>0</v>
      </c>
      <c r="P26" s="382">
        <f t="shared" si="9"/>
        <v>28.522531018924678</v>
      </c>
      <c r="Q26" s="382">
        <f t="shared" si="9"/>
        <v>35.797531018924673</v>
      </c>
      <c r="R26" s="382">
        <f t="shared" si="9"/>
        <v>15.097531018924677</v>
      </c>
      <c r="S26" s="382">
        <f t="shared" si="9"/>
        <v>23.047531018924676</v>
      </c>
      <c r="T26" s="382">
        <f t="shared" si="9"/>
        <v>34.376660421678494</v>
      </c>
      <c r="U26" s="382">
        <f t="shared" si="9"/>
        <v>41.660856680570454</v>
      </c>
      <c r="V26" s="382">
        <f t="shared" si="9"/>
        <v>49.55043529082667</v>
      </c>
      <c r="W26" s="382">
        <f t="shared" si="9"/>
        <v>48.80043529082667</v>
      </c>
      <c r="X26" s="382">
        <f t="shared" si="9"/>
        <v>48.80043529082667</v>
      </c>
      <c r="Y26" s="382">
        <f t="shared" si="9"/>
        <v>48.80043529082667</v>
      </c>
      <c r="Z26" s="382">
        <f t="shared" si="9"/>
        <v>48.80043529082667</v>
      </c>
      <c r="AA26" s="382">
        <f t="shared" si="9"/>
        <v>48.80043529082667</v>
      </c>
      <c r="AB26" s="382">
        <f t="shared" si="9"/>
        <v>48.80043529082667</v>
      </c>
      <c r="AC26" s="382">
        <f t="shared" si="9"/>
        <v>48.80043529082667</v>
      </c>
      <c r="AD26" s="382">
        <f t="shared" si="9"/>
        <v>48.80043529082667</v>
      </c>
      <c r="AE26" s="382">
        <f t="shared" si="9"/>
        <v>48.80043529082667</v>
      </c>
      <c r="AF26" s="382">
        <f t="shared" si="9"/>
        <v>48.80043529082667</v>
      </c>
      <c r="AG26" s="382">
        <f t="shared" si="9"/>
        <v>48.80043529082667</v>
      </c>
      <c r="AH26" s="382">
        <f t="shared" si="9"/>
        <v>48.80043529082667</v>
      </c>
      <c r="AI26" s="382">
        <f t="shared" si="9"/>
        <v>48.80043529082667</v>
      </c>
      <c r="AJ26" s="382">
        <f t="shared" si="9"/>
        <v>48.80043529082667</v>
      </c>
      <c r="AK26" s="382">
        <f t="shared" si="9"/>
        <v>48.80043529082667</v>
      </c>
      <c r="AL26" s="382">
        <f t="shared" si="9"/>
        <v>48.80043529082667</v>
      </c>
      <c r="AM26" s="382">
        <f t="shared" si="9"/>
        <v>48.80043529082667</v>
      </c>
      <c r="AN26" s="382">
        <f t="shared" si="9"/>
        <v>48.80043529082667</v>
      </c>
      <c r="AO26" s="382">
        <f t="shared" si="9"/>
        <v>48.80043529082667</v>
      </c>
      <c r="AP26" s="382">
        <f t="shared" ref="AP26:BU26" si="10">SUM(AP18:AP24)</f>
        <v>48.80043529082667</v>
      </c>
      <c r="AQ26" s="382">
        <f t="shared" si="10"/>
        <v>48.80043529082667</v>
      </c>
      <c r="AR26" s="382">
        <f t="shared" si="10"/>
        <v>48.80043529082667</v>
      </c>
      <c r="AS26" s="382">
        <f t="shared" si="10"/>
        <v>38.296305888072851</v>
      </c>
      <c r="AT26" s="382">
        <f t="shared" si="10"/>
        <v>36.644610186857165</v>
      </c>
      <c r="AU26" s="382">
        <f t="shared" si="10"/>
        <v>35.07894030341312</v>
      </c>
      <c r="AV26" s="382">
        <f t="shared" si="10"/>
        <v>35.07894030341312</v>
      </c>
      <c r="AW26" s="382">
        <f t="shared" si="10"/>
        <v>35.07894030341312</v>
      </c>
      <c r="AX26" s="382">
        <f t="shared" si="10"/>
        <v>35.07894030341312</v>
      </c>
      <c r="AY26" s="382">
        <f t="shared" si="10"/>
        <v>35.07894030341312</v>
      </c>
      <c r="AZ26" s="382">
        <f t="shared" si="10"/>
        <v>35.07894030341312</v>
      </c>
      <c r="BA26" s="382">
        <f t="shared" si="10"/>
        <v>35.07894030341312</v>
      </c>
      <c r="BB26" s="382">
        <f t="shared" si="10"/>
        <v>35.07894030341312</v>
      </c>
      <c r="BC26" s="382">
        <f t="shared" si="10"/>
        <v>35.07894030341312</v>
      </c>
      <c r="BD26" s="382">
        <f t="shared" si="10"/>
        <v>35.07894030341312</v>
      </c>
      <c r="BE26" s="382">
        <f t="shared" si="10"/>
        <v>35.07894030341312</v>
      </c>
      <c r="BF26" s="382">
        <f t="shared" si="10"/>
        <v>35.07894030341312</v>
      </c>
      <c r="BG26" s="382">
        <f t="shared" si="10"/>
        <v>35.07894030341312</v>
      </c>
      <c r="BH26" s="382">
        <f t="shared" si="10"/>
        <v>35.07894030341312</v>
      </c>
      <c r="BI26" s="382">
        <f t="shared" si="10"/>
        <v>35.07894030341312</v>
      </c>
      <c r="BJ26" s="382">
        <f t="shared" si="10"/>
        <v>35.07894030341312</v>
      </c>
      <c r="BK26" s="382">
        <f t="shared" si="10"/>
        <v>35.07894030341312</v>
      </c>
      <c r="BL26" s="382">
        <f t="shared" si="10"/>
        <v>35.07894030341312</v>
      </c>
      <c r="BM26" s="382">
        <f t="shared" si="10"/>
        <v>35.07894030341312</v>
      </c>
      <c r="BN26" s="382">
        <f t="shared" si="10"/>
        <v>35.07894030341312</v>
      </c>
      <c r="BO26" s="382">
        <f t="shared" si="10"/>
        <v>35.07894030341312</v>
      </c>
      <c r="BP26" s="382">
        <f t="shared" si="10"/>
        <v>35.07894030341312</v>
      </c>
      <c r="BQ26" s="382">
        <f t="shared" si="10"/>
        <v>35.07894030341312</v>
      </c>
      <c r="BR26" s="382">
        <f t="shared" si="10"/>
        <v>35.07894030341312</v>
      </c>
      <c r="BS26" s="382">
        <f t="shared" si="10"/>
        <v>35.07894030341312</v>
      </c>
      <c r="BT26" s="382">
        <f t="shared" si="10"/>
        <v>35.07894030341312</v>
      </c>
      <c r="BU26" s="382">
        <f t="shared" si="10"/>
        <v>35.07894030341312</v>
      </c>
      <c r="BV26" s="382">
        <f t="shared" ref="BV26:CG26" si="11">SUM(BV18:BV24)</f>
        <v>35.07894030341312</v>
      </c>
      <c r="BW26" s="382">
        <f t="shared" si="11"/>
        <v>35.07894030341312</v>
      </c>
      <c r="BX26" s="382">
        <f t="shared" si="11"/>
        <v>35.07894030341312</v>
      </c>
      <c r="BY26" s="382">
        <f t="shared" si="11"/>
        <v>35.07894030341312</v>
      </c>
      <c r="BZ26" s="382">
        <f t="shared" si="11"/>
        <v>35.07894030341312</v>
      </c>
      <c r="CA26" s="382">
        <f t="shared" si="11"/>
        <v>35.07894030341312</v>
      </c>
      <c r="CB26" s="382">
        <f t="shared" si="11"/>
        <v>35.07894030341312</v>
      </c>
      <c r="CC26" s="382">
        <f t="shared" si="11"/>
        <v>35.07894030341312</v>
      </c>
      <c r="CD26" s="382">
        <f t="shared" si="11"/>
        <v>35.07894030341312</v>
      </c>
      <c r="CE26" s="382">
        <f t="shared" si="11"/>
        <v>35.07894030341312</v>
      </c>
      <c r="CF26" s="382">
        <f t="shared" si="11"/>
        <v>35.07894030341312</v>
      </c>
      <c r="CG26" s="382">
        <f t="shared" si="11"/>
        <v>35.07894030341312</v>
      </c>
      <c r="CH26" s="342"/>
      <c r="CI26" s="342"/>
      <c r="CJ26" s="342"/>
      <c r="CK26" s="342"/>
      <c r="CL26" s="342"/>
      <c r="CM26" s="342"/>
      <c r="CN26" s="69"/>
    </row>
    <row r="27" spans="1:92" ht="15.75" thickTop="1">
      <c r="A27" s="72"/>
      <c r="B27" s="72"/>
      <c r="C27" s="72"/>
      <c r="D27" s="136"/>
      <c r="E27" s="335"/>
      <c r="F27" s="335"/>
      <c r="G27" s="134"/>
      <c r="H27" s="286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77"/>
      <c r="CI27" s="77"/>
      <c r="CJ27" s="77"/>
      <c r="CK27" s="77"/>
      <c r="CL27" s="77"/>
      <c r="CM27" s="77"/>
      <c r="CN27" s="69"/>
    </row>
    <row r="28" spans="1:92">
      <c r="F28" s="311" t="s">
        <v>376</v>
      </c>
      <c r="G28" s="78"/>
      <c r="H28" s="286" t="s">
        <v>152</v>
      </c>
      <c r="J28" s="383">
        <f>IF('Input and Output'!$E$14="Panel",'Sensitivity Data'!C57*J35/1000,IF('Input and Output'!$E$14="ABBLow",'Sensitivity Data'!C56*J35/1000,IF('Input and Output'!$E$14="BCH RRA",'Sensitivity Data'!C58*J35/1000,"error")))</f>
        <v>-3.5287797878999991</v>
      </c>
      <c r="K28" s="383">
        <f>IF('Input and Output'!$E$14="Panel",'Sensitivity Data'!D57*K35/1000,IF('Input and Output'!$E$14="ABBLow",'Sensitivity Data'!D56*K35/1000,IF('Input and Output'!$E$14="BCH RRA",'Sensitivity Data'!D58*K35/1000,"error")))</f>
        <v>-7.2009018899999999</v>
      </c>
      <c r="L28" s="383">
        <f>IF('Input and Output'!$E$14="Panel",'Sensitivity Data'!E57*L35/1000,IF('Input and Output'!$E$14="ABBLow",'Sensitivity Data'!E56*L35/1000,IF('Input and Output'!$E$14="BCH RRA",'Sensitivity Data'!E58*L35/1000,"error")))</f>
        <v>-12.5648313912</v>
      </c>
      <c r="M28" s="383">
        <f>IF('Input and Output'!$E$14="Panel",'Sensitivity Data'!F57*M35/1000,IF('Input and Output'!$E$14="ABBLow",'Sensitivity Data'!F56*M35/1000,IF('Input and Output'!$E$14="BCH RRA",'Sensitivity Data'!F58*M35/1000,"error")))</f>
        <v>-21.881263833000002</v>
      </c>
      <c r="N28" s="383">
        <f>IF('Input and Output'!$E$14="Panel",'Sensitivity Data'!G57*N35/1000,IF('Input and Output'!$E$14="ABBLow",'Sensitivity Data'!G56*N35/1000,IF('Input and Output'!$E$14="BCH RRA",'Sensitivity Data'!G58*N35/1000,"error")))</f>
        <v>-32.298458910300006</v>
      </c>
      <c r="O28" s="383">
        <f>IF('Input and Output'!$E$14="Panel",'Sensitivity Data'!H57*O35/1000,IF('Input and Output'!$E$14="ABBLow",'Sensitivity Data'!H56*O35/1000,IF('Input and Output'!$E$14="BCH RRA",'Sensitivity Data'!H58*O35/1000,"error")))</f>
        <v>-42.076063818000009</v>
      </c>
      <c r="P28" s="383">
        <f>IF('Input and Output'!$E$14="Panel",'Sensitivity Data'!I57*P35/1000,IF('Input and Output'!$E$14="ABBLow",'Sensitivity Data'!I56*P35/1000,IF('Input and Output'!$E$14="BCH RRA",'Sensitivity Data'!I58*P35/1000,"error")))</f>
        <v>-64.150977971700001</v>
      </c>
      <c r="Q28" s="383">
        <f>IF('Input and Output'!$E$14="Panel",'Sensitivity Data'!J57*Q35/1000,IF('Input and Output'!$E$14="ABBLow",'Sensitivity Data'!J56*Q35/1000,IF('Input and Output'!$E$14="BCH RRA",'Sensitivity Data'!J58*Q35/1000,"error")))</f>
        <v>-48.218132138400001</v>
      </c>
      <c r="R28" s="383">
        <f>IF('Input and Output'!$E$14="Panel",'Sensitivity Data'!K57*R35/1000,IF('Input and Output'!$E$14="ABBLow",'Sensitivity Data'!K56*R35/1000,IF('Input and Output'!$E$14="BCH RRA",'Sensitivity Data'!K58*R35/1000,"error")))</f>
        <v>-38.384999587800003</v>
      </c>
      <c r="S28" s="383">
        <f>IF('Input and Output'!$E$14="Panel",'Sensitivity Data'!L57*S35/1000,IF('Input and Output'!$E$14="ABBLow",'Sensitivity Data'!L56*S35/1000,IF('Input and Output'!$E$14="BCH RRA",'Sensitivity Data'!L58*S35/1000,"error")))</f>
        <v>-18.281688781500009</v>
      </c>
      <c r="T28" s="383">
        <f>IF('Input and Output'!$E$14="Panel",'Sensitivity Data'!M57*T35/1000,IF('Input and Output'!$E$14="ABBLow",'Sensitivity Data'!M56*T35/1000,IF('Input and Output'!$E$14="BCH RRA",'Sensitivity Data'!M58*T35/1000,"error")))</f>
        <v>-14.311596441600004</v>
      </c>
      <c r="U28" s="383">
        <f>IF('Input and Output'!$E$14="Panel",'Sensitivity Data'!N57*U35/1000,IF('Input and Output'!$E$14="ABBLow",'Sensitivity Data'!N56*U35/1000,IF('Input and Output'!$E$14="BCH RRA",'Sensitivity Data'!N58*U35/1000,"error")))</f>
        <v>-9.9426043395000026</v>
      </c>
      <c r="V28" s="383">
        <f>IF('Input and Output'!$E$14="Panel",'Sensitivity Data'!O57*V35/1000,IF('Input and Output'!$E$14="ABBLow",'Sensitivity Data'!O56*V35/1000,IF('Input and Output'!$E$14="BCH RRA",'Sensitivity Data'!O58*V35/1000,"error")))</f>
        <v>-6.1452860976000059</v>
      </c>
      <c r="CH28" s="69"/>
      <c r="CI28" s="69"/>
      <c r="CJ28" s="69"/>
      <c r="CK28" s="69"/>
      <c r="CL28" s="69"/>
      <c r="CM28" s="69"/>
      <c r="CN28" s="69"/>
    </row>
    <row r="29" spans="1:92">
      <c r="A29" s="336" t="s">
        <v>150</v>
      </c>
      <c r="B29" s="134"/>
      <c r="C29" s="134"/>
      <c r="D29" s="343"/>
      <c r="E29" s="344"/>
      <c r="F29" s="311" t="s">
        <v>377</v>
      </c>
      <c r="G29" s="223" t="s">
        <v>375</v>
      </c>
      <c r="H29" s="288"/>
      <c r="CH29" s="69"/>
      <c r="CI29" s="69"/>
      <c r="CJ29" s="69"/>
      <c r="CK29" s="69"/>
      <c r="CL29" s="69"/>
      <c r="CM29" s="69"/>
      <c r="CN29" s="69"/>
    </row>
    <row r="30" spans="1:92">
      <c r="A30" s="72" t="s">
        <v>139</v>
      </c>
      <c r="B30" s="72" t="s">
        <v>153</v>
      </c>
      <c r="C30" s="72">
        <v>144</v>
      </c>
      <c r="D30" s="136">
        <f>IF('Input and Output'!$E$16="High",'Sensitivity Data'!E25,IF('Input and Output'!$E$16="Medium",'Sensitivity Data'!D25,IF('Input and Output'!$E$16="Low",'Sensitivity Data'!C25,"error")))</f>
        <v>1825.18110038852</v>
      </c>
      <c r="E30" s="335">
        <f>C30*D30/1000</f>
        <v>262.82607845594686</v>
      </c>
      <c r="F30" s="335">
        <v>56.017688771917406</v>
      </c>
      <c r="G30" s="335">
        <f>E30+F30</f>
        <v>318.84376722786425</v>
      </c>
      <c r="H30" s="286" t="s">
        <v>245</v>
      </c>
      <c r="J30" s="311" t="s">
        <v>110</v>
      </c>
      <c r="K30" s="311" t="s">
        <v>111</v>
      </c>
      <c r="L30" s="311" t="s">
        <v>112</v>
      </c>
      <c r="M30" s="311" t="s">
        <v>113</v>
      </c>
      <c r="N30" s="311" t="s">
        <v>114</v>
      </c>
      <c r="O30" s="311" t="s">
        <v>115</v>
      </c>
      <c r="P30" s="4" t="s">
        <v>19</v>
      </c>
      <c r="Q30" s="4" t="s">
        <v>20</v>
      </c>
      <c r="R30" s="4" t="s">
        <v>21</v>
      </c>
      <c r="S30" s="4" t="s">
        <v>22</v>
      </c>
      <c r="T30" s="4" t="s">
        <v>23</v>
      </c>
      <c r="U30" s="4" t="s">
        <v>24</v>
      </c>
      <c r="V30" s="4" t="s">
        <v>25</v>
      </c>
      <c r="W30" s="4" t="s">
        <v>26</v>
      </c>
      <c r="X30" s="4" t="s">
        <v>27</v>
      </c>
      <c r="Y30" s="4" t="s">
        <v>28</v>
      </c>
      <c r="Z30" s="4" t="s">
        <v>29</v>
      </c>
      <c r="AA30" s="4" t="s">
        <v>30</v>
      </c>
      <c r="AB30" s="4" t="s">
        <v>31</v>
      </c>
      <c r="AC30" s="4" t="s">
        <v>32</v>
      </c>
      <c r="AD30" s="4" t="s">
        <v>33</v>
      </c>
      <c r="AE30" s="4" t="s">
        <v>34</v>
      </c>
      <c r="AF30" s="4" t="s">
        <v>35</v>
      </c>
      <c r="AG30" s="4" t="s">
        <v>36</v>
      </c>
      <c r="AH30" s="4" t="s">
        <v>37</v>
      </c>
      <c r="AI30" s="4" t="s">
        <v>38</v>
      </c>
      <c r="AJ30" s="4" t="s">
        <v>39</v>
      </c>
      <c r="AK30" s="4" t="s">
        <v>40</v>
      </c>
      <c r="AL30" s="4" t="s">
        <v>41</v>
      </c>
      <c r="AM30" s="4" t="s">
        <v>42</v>
      </c>
      <c r="AN30" s="4" t="s">
        <v>43</v>
      </c>
      <c r="AO30" s="4" t="s">
        <v>44</v>
      </c>
      <c r="AP30" s="4" t="s">
        <v>45</v>
      </c>
      <c r="AQ30" s="4" t="s">
        <v>46</v>
      </c>
      <c r="AR30" s="4" t="s">
        <v>47</v>
      </c>
      <c r="AS30" s="4" t="s">
        <v>48</v>
      </c>
      <c r="AT30" s="4" t="s">
        <v>49</v>
      </c>
      <c r="AU30" s="4" t="s">
        <v>50</v>
      </c>
      <c r="AV30" s="4" t="s">
        <v>51</v>
      </c>
      <c r="AW30" s="4" t="s">
        <v>52</v>
      </c>
      <c r="AX30" s="4" t="s">
        <v>53</v>
      </c>
      <c r="AY30" s="4" t="s">
        <v>54</v>
      </c>
      <c r="AZ30" s="4" t="s">
        <v>55</v>
      </c>
      <c r="BA30" s="4" t="s">
        <v>56</v>
      </c>
      <c r="BB30" s="4" t="s">
        <v>57</v>
      </c>
      <c r="BC30" s="4" t="s">
        <v>58</v>
      </c>
      <c r="BD30" s="4" t="s">
        <v>59</v>
      </c>
      <c r="BE30" s="4" t="s">
        <v>60</v>
      </c>
      <c r="BF30" s="4" t="s">
        <v>61</v>
      </c>
      <c r="BG30" s="4" t="s">
        <v>62</v>
      </c>
      <c r="BH30" s="4" t="s">
        <v>63</v>
      </c>
      <c r="BI30" s="4" t="s">
        <v>64</v>
      </c>
      <c r="BJ30" s="4" t="s">
        <v>65</v>
      </c>
      <c r="BK30" s="4" t="s">
        <v>66</v>
      </c>
      <c r="BL30" s="4" t="s">
        <v>67</v>
      </c>
      <c r="BM30" s="4" t="s">
        <v>68</v>
      </c>
      <c r="BN30" s="4" t="s">
        <v>69</v>
      </c>
      <c r="BO30" s="4" t="s">
        <v>70</v>
      </c>
      <c r="BP30" s="4" t="s">
        <v>71</v>
      </c>
      <c r="BQ30" s="4" t="s">
        <v>72</v>
      </c>
      <c r="BR30" s="4" t="s">
        <v>73</v>
      </c>
      <c r="BS30" s="4" t="s">
        <v>74</v>
      </c>
      <c r="BT30" s="4" t="s">
        <v>75</v>
      </c>
      <c r="BU30" s="4" t="s">
        <v>76</v>
      </c>
      <c r="BV30" s="4" t="s">
        <v>77</v>
      </c>
      <c r="BW30" s="4" t="s">
        <v>78</v>
      </c>
      <c r="BX30" s="4" t="s">
        <v>79</v>
      </c>
      <c r="BY30" s="4" t="s">
        <v>80</v>
      </c>
      <c r="BZ30" s="4" t="s">
        <v>81</v>
      </c>
      <c r="CA30" s="4" t="s">
        <v>82</v>
      </c>
      <c r="CB30" s="4" t="s">
        <v>83</v>
      </c>
      <c r="CC30" s="4" t="s">
        <v>84</v>
      </c>
      <c r="CD30" s="4" t="s">
        <v>85</v>
      </c>
      <c r="CE30" s="4" t="s">
        <v>86</v>
      </c>
      <c r="CF30" s="4" t="s">
        <v>87</v>
      </c>
      <c r="CG30" s="4" t="s">
        <v>88</v>
      </c>
      <c r="CH30" s="49"/>
      <c r="CI30" s="49"/>
      <c r="CJ30" s="49"/>
      <c r="CK30" s="49"/>
      <c r="CL30" s="49"/>
      <c r="CM30" s="49"/>
      <c r="CN30" s="69"/>
    </row>
    <row r="31" spans="1:92">
      <c r="A31" s="72" t="s">
        <v>117</v>
      </c>
      <c r="B31" s="72" t="s">
        <v>337</v>
      </c>
      <c r="C31" s="72">
        <v>156</v>
      </c>
      <c r="D31" s="136">
        <f>IF('Input and Output'!$E$16="High",'Sensitivity Data'!E26,IF('Input and Output'!$E$16="Medium",'Sensitivity Data'!D26,IF('Input and Output'!$E$16="Low",'Sensitivity Data'!C26,"error")))</f>
        <v>1825.18110038852</v>
      </c>
      <c r="E31" s="335">
        <f>C31*D31/1000</f>
        <v>284.72825166060909</v>
      </c>
      <c r="F31" s="335">
        <v>47.177712433427111</v>
      </c>
      <c r="G31" s="335">
        <f>E31+F31</f>
        <v>331.90596409403622</v>
      </c>
      <c r="H31" s="288"/>
      <c r="I31" s="133" t="s">
        <v>4</v>
      </c>
      <c r="J31" s="76"/>
      <c r="K31" s="76"/>
      <c r="T31" s="133">
        <v>1</v>
      </c>
      <c r="U31" s="133">
        <v>2</v>
      </c>
      <c r="V31" s="133">
        <v>3</v>
      </c>
      <c r="W31" s="133">
        <v>4</v>
      </c>
      <c r="X31" s="133">
        <v>5</v>
      </c>
      <c r="Y31" s="133">
        <v>6</v>
      </c>
      <c r="Z31" s="133">
        <v>7</v>
      </c>
      <c r="AA31" s="133">
        <v>8</v>
      </c>
      <c r="AB31" s="133">
        <v>9</v>
      </c>
      <c r="AC31" s="133">
        <v>10</v>
      </c>
      <c r="AD31" s="133">
        <v>11</v>
      </c>
      <c r="AE31" s="133">
        <v>12</v>
      </c>
      <c r="AF31" s="133">
        <v>13</v>
      </c>
      <c r="AG31" s="133">
        <v>14</v>
      </c>
      <c r="AH31" s="133">
        <v>15</v>
      </c>
      <c r="AI31" s="133">
        <v>16</v>
      </c>
      <c r="AJ31" s="133">
        <v>17</v>
      </c>
      <c r="AK31" s="133">
        <v>18</v>
      </c>
      <c r="AL31" s="133">
        <v>19</v>
      </c>
      <c r="AM31" s="133">
        <v>20</v>
      </c>
      <c r="AN31" s="133">
        <v>21</v>
      </c>
      <c r="AO31" s="133">
        <v>22</v>
      </c>
      <c r="AP31" s="133">
        <v>23</v>
      </c>
      <c r="AQ31" s="133">
        <v>24</v>
      </c>
      <c r="AR31" s="133">
        <v>25</v>
      </c>
      <c r="AS31" s="133">
        <v>26</v>
      </c>
      <c r="AT31" s="133">
        <v>27</v>
      </c>
      <c r="CH31" s="69"/>
      <c r="CI31" s="69"/>
      <c r="CJ31" s="69"/>
      <c r="CK31" s="69"/>
      <c r="CL31" s="69"/>
      <c r="CM31" s="69"/>
      <c r="CN31" s="69"/>
    </row>
    <row r="32" spans="1:92">
      <c r="A32" s="72"/>
      <c r="B32" s="72"/>
      <c r="C32" s="72"/>
      <c r="D32" s="136"/>
      <c r="E32" s="335"/>
      <c r="F32" s="335"/>
      <c r="G32" s="134"/>
      <c r="H32" s="288" t="s">
        <v>116</v>
      </c>
      <c r="J32" s="76">
        <v>152.07</v>
      </c>
      <c r="K32" s="76">
        <v>288.60000000000002</v>
      </c>
      <c r="L32" s="76">
        <v>470.64000000000004</v>
      </c>
      <c r="M32" s="76">
        <v>793.65000000000009</v>
      </c>
      <c r="N32" s="76">
        <v>1135.5300000000002</v>
      </c>
      <c r="O32" s="76">
        <v>1435.23</v>
      </c>
      <c r="P32" s="76">
        <v>1734.93</v>
      </c>
      <c r="Q32" s="76">
        <v>2051.2800000000002</v>
      </c>
      <c r="R32" s="76">
        <v>2279.94</v>
      </c>
      <c r="S32" s="76">
        <v>2436.4500000000003</v>
      </c>
      <c r="T32" s="76">
        <v>2565.21</v>
      </c>
      <c r="U32" s="76">
        <v>2696.19</v>
      </c>
      <c r="V32" s="76">
        <v>2823.84</v>
      </c>
      <c r="W32" s="76">
        <v>2985.9</v>
      </c>
      <c r="X32" s="76">
        <v>3095.7900000000004</v>
      </c>
      <c r="Y32" s="76">
        <v>3242.3100000000004</v>
      </c>
      <c r="Z32" s="76">
        <v>3258.9600000000005</v>
      </c>
      <c r="AA32" s="76">
        <v>3505.38</v>
      </c>
      <c r="AB32" s="76">
        <v>3601.9500000000003</v>
      </c>
      <c r="AC32" s="76">
        <v>3539.7900000000004</v>
      </c>
      <c r="AD32" s="76">
        <v>3599.7300000000005</v>
      </c>
      <c r="AE32" s="76">
        <v>3694.0800000000004</v>
      </c>
      <c r="AF32" s="76">
        <v>3736.26</v>
      </c>
      <c r="AG32" s="76">
        <v>3728.4900000000002</v>
      </c>
      <c r="AH32" s="76">
        <v>3700.7400000000002</v>
      </c>
      <c r="AI32" s="76">
        <v>3738.4800000000005</v>
      </c>
      <c r="AJ32" s="76">
        <v>3825.06</v>
      </c>
      <c r="AK32" s="76">
        <v>3825.06</v>
      </c>
      <c r="AL32" s="76">
        <v>3825.06</v>
      </c>
      <c r="AM32" s="76">
        <v>3825.06</v>
      </c>
      <c r="AN32" s="76">
        <v>3825.06</v>
      </c>
      <c r="AO32" s="76">
        <v>3825.06</v>
      </c>
      <c r="AP32" s="76">
        <v>3825.06</v>
      </c>
      <c r="AQ32" s="76">
        <v>3825.06</v>
      </c>
      <c r="AR32" s="76">
        <v>3825.06</v>
      </c>
      <c r="AS32" s="76">
        <v>3825.06</v>
      </c>
      <c r="AT32" s="76">
        <v>3825.06</v>
      </c>
      <c r="AU32" s="76">
        <v>3825.06</v>
      </c>
      <c r="AV32" s="76">
        <v>3825.06</v>
      </c>
      <c r="AW32" s="76">
        <v>3825.06</v>
      </c>
      <c r="AX32" s="76">
        <v>3825.06</v>
      </c>
      <c r="AY32" s="76">
        <v>3825.06</v>
      </c>
      <c r="AZ32" s="76">
        <v>3825.06</v>
      </c>
      <c r="BA32" s="76">
        <v>3825.06</v>
      </c>
      <c r="BB32" s="76">
        <v>3825.06</v>
      </c>
      <c r="BC32" s="76">
        <v>3825.06</v>
      </c>
      <c r="BD32" s="76">
        <v>3825.06</v>
      </c>
      <c r="BE32" s="76">
        <v>3825.06</v>
      </c>
      <c r="BF32" s="76">
        <v>3825.06</v>
      </c>
      <c r="BG32" s="76">
        <v>3825.06</v>
      </c>
      <c r="BH32" s="76">
        <v>3825.06</v>
      </c>
      <c r="BI32" s="76">
        <v>3825.06</v>
      </c>
      <c r="BJ32" s="76">
        <v>3825.06</v>
      </c>
      <c r="BK32" s="76">
        <v>3825.06</v>
      </c>
      <c r="BL32" s="76">
        <v>3825.06</v>
      </c>
      <c r="BM32" s="76">
        <v>3825.06</v>
      </c>
      <c r="BN32" s="76">
        <v>3825.06</v>
      </c>
      <c r="BO32" s="76">
        <v>3825.06</v>
      </c>
      <c r="BP32" s="76">
        <v>3825.06</v>
      </c>
      <c r="BQ32" s="76">
        <v>3825.06</v>
      </c>
      <c r="BR32" s="76">
        <v>3825.06</v>
      </c>
      <c r="BS32" s="76">
        <v>3825.06</v>
      </c>
      <c r="BT32" s="76">
        <v>3825.06</v>
      </c>
      <c r="BU32" s="76">
        <v>3825.06</v>
      </c>
      <c r="BV32" s="76">
        <v>3825.06</v>
      </c>
      <c r="BW32" s="76">
        <v>3825.06</v>
      </c>
      <c r="BX32" s="76">
        <v>3825.06</v>
      </c>
      <c r="BY32" s="76">
        <v>3825.06</v>
      </c>
      <c r="BZ32" s="76">
        <v>3825.06</v>
      </c>
      <c r="CA32" s="76">
        <v>3825.06</v>
      </c>
      <c r="CB32" s="76">
        <v>3825.06</v>
      </c>
      <c r="CC32" s="76">
        <v>3825.06</v>
      </c>
      <c r="CD32" s="76">
        <v>3825.06</v>
      </c>
      <c r="CE32" s="76">
        <v>3825.06</v>
      </c>
      <c r="CF32" s="76">
        <v>3825.06</v>
      </c>
      <c r="CG32" s="76">
        <v>3825.06</v>
      </c>
      <c r="CH32" s="384"/>
      <c r="CI32" s="384"/>
      <c r="CJ32" s="384"/>
      <c r="CK32" s="384"/>
      <c r="CL32" s="384"/>
      <c r="CM32" s="384"/>
      <c r="CN32" s="69"/>
    </row>
    <row r="33" spans="1:92">
      <c r="F33" s="72"/>
      <c r="G33" s="134"/>
      <c r="H33" s="288" t="s">
        <v>138</v>
      </c>
      <c r="T33" s="133">
        <f>'Med LF - portfolio'!O22</f>
        <v>524</v>
      </c>
      <c r="U33" s="133">
        <f>'Med LF - portfolio'!P22+'Med LF - portfolio'!P23</f>
        <v>1094</v>
      </c>
      <c r="V33" s="133">
        <f>'Med LF - portfolio'!Q22+'Med LF - portfolio'!Q23+'Med LF - portfolio'!Q26</f>
        <v>1688</v>
      </c>
      <c r="W33" s="133">
        <f>'Med LF - portfolio'!R22+'Med LF - portfolio'!R23+'Med LF - portfolio'!R26</f>
        <v>1688</v>
      </c>
      <c r="X33" s="133">
        <f>'Med LF - portfolio'!S22+'Med LF - portfolio'!S23+'Med LF - portfolio'!S26</f>
        <v>1688</v>
      </c>
      <c r="Y33" s="133">
        <f>'Med LF - portfolio'!T22+'Med LF - portfolio'!T23+'Med LF - portfolio'!T26</f>
        <v>1688</v>
      </c>
      <c r="Z33" s="133">
        <f>'Med LF - portfolio'!U22+'Med LF - portfolio'!U23+'Med LF - portfolio'!U26</f>
        <v>1688</v>
      </c>
      <c r="AA33" s="133">
        <f>'Med LF - portfolio'!V22+'Med LF - portfolio'!V23+'Med LF - portfolio'!V26</f>
        <v>1688</v>
      </c>
      <c r="AB33" s="133">
        <f>'Med LF - portfolio'!W22+'Med LF - portfolio'!W23+'Med LF - portfolio'!W26</f>
        <v>1688</v>
      </c>
      <c r="AC33" s="133">
        <f>'Med LF - portfolio'!X22+'Med LF - portfolio'!X23+'Med LF - portfolio'!X26</f>
        <v>1688</v>
      </c>
      <c r="AD33" s="133">
        <f>'Med LF - portfolio'!Y22+'Med LF - portfolio'!Y23+'Med LF - portfolio'!Y26</f>
        <v>1688</v>
      </c>
      <c r="AE33" s="133">
        <f>'Med LF - portfolio'!Z22+'Med LF - portfolio'!Z23+'Med LF - portfolio'!Z26</f>
        <v>1688</v>
      </c>
      <c r="AF33" s="133">
        <f>'Med LF - portfolio'!AA22+'Med LF - portfolio'!AA23+'Med LF - portfolio'!AA26</f>
        <v>1688</v>
      </c>
      <c r="AG33" s="133">
        <f>'Med LF - portfolio'!AB22+'Med LF - portfolio'!AB23+'Med LF - portfolio'!AB26</f>
        <v>1688</v>
      </c>
      <c r="AH33" s="133">
        <f>'Med LF - portfolio'!AC22+'Med LF - portfolio'!AC23+'Med LF - portfolio'!AC26</f>
        <v>1688</v>
      </c>
      <c r="AI33" s="133">
        <f>'Med LF - portfolio'!AD22+'Med LF - portfolio'!AD23+'Med LF - portfolio'!AD26</f>
        <v>1688</v>
      </c>
      <c r="AJ33" s="133">
        <f>'Med LF - portfolio'!AE22+'Med LF - portfolio'!AE23+'Med LF - portfolio'!AE26</f>
        <v>1688</v>
      </c>
      <c r="AK33" s="133">
        <f>'Med LF - portfolio'!AF22+'Med LF - portfolio'!AF23+'Med LF - portfolio'!AF26</f>
        <v>1688</v>
      </c>
      <c r="AL33" s="133">
        <f>'Med LF - portfolio'!AG22+'Med LF - portfolio'!AG23+'Med LF - portfolio'!AG26</f>
        <v>1688</v>
      </c>
      <c r="AM33" s="133">
        <f>'Med LF - portfolio'!AH22+'Med LF - portfolio'!AH23+'Med LF - portfolio'!AH26</f>
        <v>1688</v>
      </c>
      <c r="AN33" s="133">
        <f>'Med LF - portfolio'!AI22+'Med LF - portfolio'!AI23+'Med LF - portfolio'!AI26</f>
        <v>1688</v>
      </c>
      <c r="AO33" s="133">
        <f>'Med LF - portfolio'!AJ22+'Med LF - portfolio'!AJ23+'Med LF - portfolio'!AJ26</f>
        <v>1688</v>
      </c>
      <c r="AP33" s="133">
        <f>'Med LF - portfolio'!AK22+'Med LF - portfolio'!AK23+'Med LF - portfolio'!AK26</f>
        <v>1688</v>
      </c>
      <c r="AQ33" s="133">
        <f>'Med LF - portfolio'!AL22+'Med LF - portfolio'!AL23+'Med LF - portfolio'!AL26</f>
        <v>1688</v>
      </c>
      <c r="AR33" s="133">
        <f>'Med LF - portfolio'!AM22+'Med LF - portfolio'!AM23+'Med LF - portfolio'!AM26</f>
        <v>1688</v>
      </c>
      <c r="AS33" s="133">
        <f>'Med LF - portfolio'!$AN$23+'Med LF - portfolio'!$AN$26</f>
        <v>1164</v>
      </c>
      <c r="AT33" s="133">
        <f>'Med LF - portfolio'!$AN$23+'Med LF - portfolio'!$AN$26</f>
        <v>1164</v>
      </c>
      <c r="AU33" s="133">
        <f>'Med LF - portfolio'!$AN$23+'Med LF - portfolio'!$AN$26</f>
        <v>1164</v>
      </c>
      <c r="AV33" s="133">
        <f>'Med LF - portfolio'!$AN$23+'Med LF - portfolio'!$AN$26</f>
        <v>1164</v>
      </c>
      <c r="AW33" s="133">
        <f>'Med LF - portfolio'!$AN$23+'Med LF - portfolio'!$AN$26</f>
        <v>1164</v>
      </c>
      <c r="AX33" s="133">
        <f>'Med LF - portfolio'!$AN$23+'Med LF - portfolio'!$AN$26</f>
        <v>1164</v>
      </c>
      <c r="AY33" s="133">
        <f>'Med LF - portfolio'!$AN$23+'Med LF - portfolio'!$AN$26</f>
        <v>1164</v>
      </c>
      <c r="AZ33" s="133">
        <f>'Med LF - portfolio'!$AN$23+'Med LF - portfolio'!$AN$26</f>
        <v>1164</v>
      </c>
      <c r="BA33" s="133">
        <f>'Med LF - portfolio'!$AN$23+'Med LF - portfolio'!$AN$26</f>
        <v>1164</v>
      </c>
      <c r="BB33" s="133">
        <f>'Med LF - portfolio'!$AN$23+'Med LF - portfolio'!$AN$26</f>
        <v>1164</v>
      </c>
      <c r="BC33" s="133">
        <f>'Med LF - portfolio'!$AN$23+'Med LF - portfolio'!$AN$26</f>
        <v>1164</v>
      </c>
      <c r="BD33" s="133">
        <f>'Med LF - portfolio'!$AN$23+'Med LF - portfolio'!$AN$26</f>
        <v>1164</v>
      </c>
      <c r="BE33" s="133">
        <f>'Med LF - portfolio'!$AN$23+'Med LF - portfolio'!$AN$26</f>
        <v>1164</v>
      </c>
      <c r="BF33" s="133">
        <f>'Med LF - portfolio'!$AN$23+'Med LF - portfolio'!$AN$26</f>
        <v>1164</v>
      </c>
      <c r="BG33" s="133">
        <f>'Med LF - portfolio'!$AN$23+'Med LF - portfolio'!$AN$26</f>
        <v>1164</v>
      </c>
      <c r="BH33" s="133">
        <f>'Med LF - portfolio'!$AN$23+'Med LF - portfolio'!$AN$26</f>
        <v>1164</v>
      </c>
      <c r="BI33" s="133">
        <f>'Med LF - portfolio'!$AN$23+'Med LF - portfolio'!$AN$26</f>
        <v>1164</v>
      </c>
      <c r="BJ33" s="133">
        <f>'Med LF - portfolio'!$AN$23+'Med LF - portfolio'!$AN$26</f>
        <v>1164</v>
      </c>
      <c r="BK33" s="133">
        <f>'Med LF - portfolio'!$AN$23+'Med LF - portfolio'!$AN$26</f>
        <v>1164</v>
      </c>
      <c r="BL33" s="133">
        <f>'Med LF - portfolio'!$AN$23+'Med LF - portfolio'!$AN$26</f>
        <v>1164</v>
      </c>
      <c r="BM33" s="133">
        <f>'Med LF - portfolio'!$AN$23+'Med LF - portfolio'!$AN$26</f>
        <v>1164</v>
      </c>
      <c r="BN33" s="133">
        <f>'Med LF - portfolio'!$AN$23+'Med LF - portfolio'!$AN$26</f>
        <v>1164</v>
      </c>
      <c r="BO33" s="133">
        <f>'Med LF - portfolio'!$AN$23+'Med LF - portfolio'!$AN$26</f>
        <v>1164</v>
      </c>
      <c r="BP33" s="133">
        <f>'Med LF - portfolio'!$AN$23+'Med LF - portfolio'!$AN$26</f>
        <v>1164</v>
      </c>
      <c r="BQ33" s="133">
        <f>'Med LF - portfolio'!$AN$23+'Med LF - portfolio'!$AN$26</f>
        <v>1164</v>
      </c>
      <c r="BR33" s="133">
        <f>'Med LF - portfolio'!$AN$23+'Med LF - portfolio'!$AN$26</f>
        <v>1164</v>
      </c>
      <c r="BS33" s="133">
        <f>'Med LF - portfolio'!$AN$23+'Med LF - portfolio'!$AN$26</f>
        <v>1164</v>
      </c>
      <c r="BT33" s="133">
        <f>'Med LF - portfolio'!$AN$23+'Med LF - portfolio'!$AN$26</f>
        <v>1164</v>
      </c>
      <c r="BU33" s="133">
        <f>'Med LF - portfolio'!$AN$23+'Med LF - portfolio'!$AN$26</f>
        <v>1164</v>
      </c>
      <c r="BV33" s="133">
        <f>'Med LF - portfolio'!$AN$23+'Med LF - portfolio'!$AN$26</f>
        <v>1164</v>
      </c>
      <c r="BW33" s="133">
        <f>'Med LF - portfolio'!$AN$23+'Med LF - portfolio'!$AN$26</f>
        <v>1164</v>
      </c>
      <c r="BX33" s="133">
        <f>'Med LF - portfolio'!$AN$23+'Med LF - portfolio'!$AN$26</f>
        <v>1164</v>
      </c>
      <c r="BY33" s="133">
        <f>'Med LF - portfolio'!$AN$23+'Med LF - portfolio'!$AN$26</f>
        <v>1164</v>
      </c>
      <c r="BZ33" s="133">
        <f>'Med LF - portfolio'!$AN$23+'Med LF - portfolio'!$AN$26</f>
        <v>1164</v>
      </c>
      <c r="CA33" s="133">
        <f>'Med LF - portfolio'!$AN$23+'Med LF - portfolio'!$AN$26</f>
        <v>1164</v>
      </c>
      <c r="CB33" s="133">
        <f>'Med LF - portfolio'!$AN$23+'Med LF - portfolio'!$AN$26</f>
        <v>1164</v>
      </c>
      <c r="CC33" s="133">
        <f>'Med LF - portfolio'!$AN$23+'Med LF - portfolio'!$AN$26</f>
        <v>1164</v>
      </c>
      <c r="CD33" s="133">
        <f>'Med LF - portfolio'!$AN$23+'Med LF - portfolio'!$AN$26</f>
        <v>1164</v>
      </c>
      <c r="CE33" s="133">
        <f>'Med LF - portfolio'!$AN$23+'Med LF - portfolio'!$AN$26</f>
        <v>1164</v>
      </c>
      <c r="CF33" s="133">
        <f>'Med LF - portfolio'!$AN$23+'Med LF - portfolio'!$AN$26</f>
        <v>1164</v>
      </c>
      <c r="CG33" s="133">
        <f>'Med LF - portfolio'!$AN$23+'Med LF - portfolio'!$AN$26</f>
        <v>1164</v>
      </c>
      <c r="CH33" s="69"/>
      <c r="CI33" s="69"/>
      <c r="CJ33" s="69"/>
      <c r="CK33" s="69"/>
      <c r="CL33" s="69"/>
      <c r="CM33" s="69"/>
      <c r="CN33" s="69"/>
    </row>
    <row r="34" spans="1:92">
      <c r="A34" s="318" t="s">
        <v>154</v>
      </c>
      <c r="B34" s="350" t="s">
        <v>121</v>
      </c>
      <c r="C34" s="350" t="s">
        <v>6</v>
      </c>
      <c r="D34" s="350" t="s">
        <v>155</v>
      </c>
      <c r="E34" s="350" t="s">
        <v>156</v>
      </c>
      <c r="G34" s="134"/>
      <c r="H34" s="288" t="s">
        <v>320</v>
      </c>
      <c r="P34" s="133">
        <f>'Med LF - portfolio'!K19+'Med LF - portfolio'!K20</f>
        <v>674</v>
      </c>
      <c r="Q34" s="133">
        <f>'Med LF - portfolio'!L19+'Med LF - portfolio'!L20</f>
        <v>674</v>
      </c>
      <c r="R34" s="133">
        <f>'Med LF - portfolio'!M19+'Med LF - portfolio'!M20</f>
        <v>674</v>
      </c>
      <c r="S34" s="133">
        <f>'Med LF - portfolio'!N19+'Med LF - portfolio'!N20</f>
        <v>674</v>
      </c>
      <c r="T34" s="133">
        <f>'Med LF - portfolio'!O19+'Med LF - portfolio'!O20</f>
        <v>674</v>
      </c>
      <c r="U34" s="133">
        <f>'Med LF - portfolio'!P19+'Med LF - portfolio'!P20</f>
        <v>674</v>
      </c>
      <c r="V34" s="133">
        <f>'Med LF - portfolio'!Q19+'Med LF - portfolio'!Q20</f>
        <v>674</v>
      </c>
      <c r="W34" s="133">
        <f>'Med LF - portfolio'!R19+'Med LF - portfolio'!R20</f>
        <v>674</v>
      </c>
      <c r="X34" s="133">
        <f>'Med LF - portfolio'!S19+'Med LF - portfolio'!S20</f>
        <v>674</v>
      </c>
      <c r="Y34" s="133">
        <f>'Med LF - portfolio'!T19+'Med LF - portfolio'!T20</f>
        <v>674</v>
      </c>
      <c r="Z34" s="133">
        <f>'Med LF - portfolio'!U19+'Med LF - portfolio'!U20</f>
        <v>674</v>
      </c>
      <c r="AA34" s="133">
        <f>'Med LF - portfolio'!V19+'Med LF - portfolio'!V20</f>
        <v>674</v>
      </c>
      <c r="AB34" s="133">
        <f>'Med LF - portfolio'!W19+'Med LF - portfolio'!W20</f>
        <v>674</v>
      </c>
      <c r="AC34" s="133">
        <f>'Med LF - portfolio'!X19+'Med LF - portfolio'!X20</f>
        <v>674</v>
      </c>
      <c r="AD34" s="133">
        <f>'Med LF - portfolio'!Y19+'Med LF - portfolio'!Y20</f>
        <v>674</v>
      </c>
      <c r="AE34" s="133">
        <f>'Med LF - portfolio'!Z19+'Med LF - portfolio'!Z20</f>
        <v>674</v>
      </c>
      <c r="AF34" s="133">
        <f>'Med LF - portfolio'!AA19+'Med LF - portfolio'!AA20</f>
        <v>674</v>
      </c>
      <c r="AG34" s="133">
        <f>'Med LF - portfolio'!AB19+'Med LF - portfolio'!AB20</f>
        <v>674</v>
      </c>
      <c r="AH34" s="133">
        <f>'Med LF - portfolio'!AC19+'Med LF - portfolio'!AC20</f>
        <v>674</v>
      </c>
      <c r="AI34" s="133">
        <f>'Med LF - portfolio'!AD19+'Med LF - portfolio'!AD20</f>
        <v>674</v>
      </c>
      <c r="AJ34" s="133">
        <f>'Med LF - portfolio'!AE19+'Med LF - portfolio'!AE20</f>
        <v>674</v>
      </c>
      <c r="AK34" s="133">
        <f>'Med LF - portfolio'!AF19+'Med LF - portfolio'!AF20</f>
        <v>674</v>
      </c>
      <c r="AL34" s="133">
        <f>'Med LF - portfolio'!AG19+'Med LF - portfolio'!AG20</f>
        <v>674</v>
      </c>
      <c r="AM34" s="133">
        <f>'Med LF - portfolio'!AH19+'Med LF - portfolio'!AH20</f>
        <v>674</v>
      </c>
      <c r="AN34" s="133">
        <f>'Med LF - portfolio'!AI19+'Med LF - portfolio'!AI20</f>
        <v>674</v>
      </c>
      <c r="AO34" s="133">
        <f>'Med LF - portfolio'!AJ19+'Med LF - portfolio'!AJ20</f>
        <v>674</v>
      </c>
      <c r="AP34" s="133">
        <f>'Med LF - portfolio'!AK19+'Med LF - portfolio'!AK20</f>
        <v>674</v>
      </c>
      <c r="AQ34" s="133">
        <f>'Med LF - portfolio'!AL19+'Med LF - portfolio'!AL20</f>
        <v>674</v>
      </c>
      <c r="AR34" s="133">
        <f>'Med LF - portfolio'!AM19+'Med LF - portfolio'!AM20</f>
        <v>674</v>
      </c>
      <c r="AS34" s="133">
        <f>'Med LF - portfolio'!AN19+'Med LF - portfolio'!AN20</f>
        <v>674</v>
      </c>
      <c r="AT34" s="133">
        <f>'Med LF - portfolio'!AO19+'Med LF - portfolio'!AO20</f>
        <v>674</v>
      </c>
      <c r="AU34" s="133">
        <f>'Med LF - portfolio'!AP19+'Med LF - portfolio'!AP20</f>
        <v>674</v>
      </c>
      <c r="AV34" s="133">
        <f>'Med LF - portfolio'!AQ19+'Med LF - portfolio'!AQ20</f>
        <v>674</v>
      </c>
      <c r="AW34" s="133">
        <f>'Med LF - portfolio'!AR19+'Med LF - portfolio'!AR20</f>
        <v>674</v>
      </c>
      <c r="AX34" s="133">
        <f>'Med LF - portfolio'!AS19+'Med LF - portfolio'!AS20</f>
        <v>674</v>
      </c>
      <c r="AY34" s="133">
        <f>'Med LF - portfolio'!AT19+'Med LF - portfolio'!AT20</f>
        <v>674</v>
      </c>
      <c r="AZ34" s="133">
        <f>'Med LF - portfolio'!AU19+'Med LF - portfolio'!AU20</f>
        <v>674</v>
      </c>
      <c r="BA34" s="133">
        <f>'Med LF - portfolio'!AV19+'Med LF - portfolio'!AV20</f>
        <v>674</v>
      </c>
      <c r="BB34" s="133">
        <f>'Med LF - portfolio'!AW19+'Med LF - portfolio'!AW20</f>
        <v>674</v>
      </c>
      <c r="BC34" s="133">
        <f>'Med LF - portfolio'!AX19+'Med LF - portfolio'!AX20</f>
        <v>674</v>
      </c>
      <c r="BD34" s="133">
        <f>'Med LF - portfolio'!AY19+'Med LF - portfolio'!AY20</f>
        <v>674</v>
      </c>
      <c r="BE34" s="133">
        <f>'Med LF - portfolio'!AZ19+'Med LF - portfolio'!AZ20</f>
        <v>674</v>
      </c>
      <c r="BF34" s="133">
        <f>'Med LF - portfolio'!BA19+'Med LF - portfolio'!BA20</f>
        <v>674</v>
      </c>
      <c r="BG34" s="133">
        <f>'Med LF - portfolio'!BB19+'Med LF - portfolio'!BB20</f>
        <v>674</v>
      </c>
      <c r="BH34" s="133">
        <f>'Med LF - portfolio'!BC19+'Med LF - portfolio'!BC20</f>
        <v>674</v>
      </c>
      <c r="BI34" s="133">
        <f>'Med LF - portfolio'!BD19+'Med LF - portfolio'!BD20</f>
        <v>674</v>
      </c>
      <c r="BJ34" s="133">
        <f>'Med LF - portfolio'!BE19+'Med LF - portfolio'!BE20</f>
        <v>674</v>
      </c>
      <c r="BK34" s="133">
        <f>'Med LF - portfolio'!BF19+'Med LF - portfolio'!BF20</f>
        <v>674</v>
      </c>
      <c r="BL34" s="133">
        <f>'Med LF - portfolio'!BG19+'Med LF - portfolio'!BG20</f>
        <v>674</v>
      </c>
      <c r="BM34" s="133">
        <f>'Med LF - portfolio'!BH19+'Med LF - portfolio'!BH20</f>
        <v>674</v>
      </c>
      <c r="BN34" s="133">
        <f>'Med LF - portfolio'!BI19+'Med LF - portfolio'!BI20</f>
        <v>674</v>
      </c>
      <c r="BO34" s="133">
        <f>'Med LF - portfolio'!BJ19+'Med LF - portfolio'!BJ20</f>
        <v>674</v>
      </c>
      <c r="BP34" s="133">
        <f>'Med LF - portfolio'!BK19+'Med LF - portfolio'!BK20</f>
        <v>674</v>
      </c>
      <c r="BQ34" s="133">
        <f>'Med LF - portfolio'!BL19+'Med LF - portfolio'!BL20</f>
        <v>674</v>
      </c>
      <c r="BR34" s="133">
        <f>'Med LF - portfolio'!BM19+'Med LF - portfolio'!BM20</f>
        <v>674</v>
      </c>
      <c r="BS34" s="133">
        <f>'Med LF - portfolio'!BN19+'Med LF - portfolio'!BN20</f>
        <v>674</v>
      </c>
      <c r="BT34" s="133">
        <f>'Med LF - portfolio'!BO19+'Med LF - portfolio'!BO20</f>
        <v>674</v>
      </c>
      <c r="BU34" s="133">
        <f>'Med LF - portfolio'!BP19+'Med LF - portfolio'!BP20</f>
        <v>674</v>
      </c>
      <c r="BV34" s="133">
        <f>'Med LF - portfolio'!BQ19+'Med LF - portfolio'!BQ20</f>
        <v>674</v>
      </c>
      <c r="BW34" s="133">
        <f>'Med LF - portfolio'!BR19+'Med LF - portfolio'!BR20</f>
        <v>674</v>
      </c>
      <c r="BX34" s="133">
        <f>'Med LF - portfolio'!BS19+'Med LF - portfolio'!BS20</f>
        <v>674</v>
      </c>
      <c r="BY34" s="133">
        <f>'Med LF - portfolio'!BT19+'Med LF - portfolio'!BT20</f>
        <v>674</v>
      </c>
      <c r="BZ34" s="133">
        <f>'Med LF - portfolio'!BU19+'Med LF - portfolio'!BU20</f>
        <v>674</v>
      </c>
      <c r="CA34" s="133">
        <f>'Med LF - portfolio'!BV19+'Med LF - portfolio'!BV20</f>
        <v>674</v>
      </c>
      <c r="CB34" s="133">
        <f>'Med LF - portfolio'!BW19+'Med LF - portfolio'!BW20</f>
        <v>674</v>
      </c>
      <c r="CC34" s="133">
        <f>'Med LF - portfolio'!BX19+'Med LF - portfolio'!BX20</f>
        <v>674</v>
      </c>
      <c r="CD34" s="133">
        <f>'Med LF - portfolio'!BY19+'Med LF - portfolio'!BY20</f>
        <v>674</v>
      </c>
      <c r="CE34" s="133">
        <f>'Med LF - portfolio'!BZ19+'Med LF - portfolio'!BZ20</f>
        <v>674</v>
      </c>
      <c r="CF34" s="133">
        <f>'Med LF - portfolio'!CA19+'Med LF - portfolio'!CA20</f>
        <v>674</v>
      </c>
      <c r="CG34" s="133">
        <f>'Med LF - portfolio'!CB19+'Med LF - portfolio'!CB20</f>
        <v>674</v>
      </c>
      <c r="CH34" s="69"/>
      <c r="CI34" s="69"/>
      <c r="CJ34" s="69"/>
      <c r="CK34" s="69"/>
      <c r="CL34" s="69"/>
      <c r="CM34" s="69"/>
      <c r="CN34" s="358"/>
    </row>
    <row r="35" spans="1:92">
      <c r="A35" s="72" t="s">
        <v>157</v>
      </c>
      <c r="B35" s="72" t="s">
        <v>166</v>
      </c>
      <c r="C35" s="72">
        <f>'Med LF - portfolio'!K61</f>
        <v>179</v>
      </c>
      <c r="D35" s="136">
        <v>75</v>
      </c>
      <c r="E35" s="136">
        <f t="shared" ref="E35:E41" si="12">D35*C35/1000</f>
        <v>13.425000000000001</v>
      </c>
      <c r="G35" s="134"/>
      <c r="H35" s="288" t="s">
        <v>158</v>
      </c>
      <c r="J35" s="371">
        <v>-152.07</v>
      </c>
      <c r="K35" s="371">
        <v>-288.60000000000002</v>
      </c>
      <c r="L35" s="371">
        <v>-470.64000000000004</v>
      </c>
      <c r="M35" s="371">
        <v>-793.65000000000009</v>
      </c>
      <c r="N35" s="371">
        <v>-1135.5300000000002</v>
      </c>
      <c r="O35" s="371">
        <v>-1435.23</v>
      </c>
      <c r="P35" s="371">
        <v>-2124.9300000000003</v>
      </c>
      <c r="Q35" s="371">
        <v>-1552.2800000000002</v>
      </c>
      <c r="R35" s="371">
        <v>-1201.94</v>
      </c>
      <c r="S35" s="371">
        <v>-572.45000000000027</v>
      </c>
      <c r="T35" s="371">
        <v>-436.21000000000004</v>
      </c>
      <c r="U35" s="371">
        <v>-295.19000000000005</v>
      </c>
      <c r="V35" s="371">
        <v>-177.84000000000015</v>
      </c>
      <c r="CH35" s="354"/>
      <c r="CI35" s="354"/>
      <c r="CJ35" s="354"/>
      <c r="CK35" s="354"/>
      <c r="CL35" s="354"/>
      <c r="CM35" s="354"/>
      <c r="CN35" s="49"/>
    </row>
    <row r="36" spans="1:92" ht="15.75" thickBot="1">
      <c r="A36" s="72"/>
      <c r="B36" s="72" t="s">
        <v>167</v>
      </c>
      <c r="C36" s="72">
        <f>'Med LF - portfolio'!L61</f>
        <v>276</v>
      </c>
      <c r="D36" s="136">
        <v>75</v>
      </c>
      <c r="E36" s="136">
        <f t="shared" si="12"/>
        <v>20.7</v>
      </c>
      <c r="G36" s="134"/>
      <c r="H36" s="288" t="s">
        <v>159</v>
      </c>
      <c r="I36" s="72"/>
      <c r="J36" s="353">
        <f>SUM(J32:J35)</f>
        <v>0</v>
      </c>
      <c r="K36" s="353">
        <f t="shared" ref="K36:R36" si="13">SUM(K32:K35)</f>
        <v>0</v>
      </c>
      <c r="L36" s="353">
        <f t="shared" si="13"/>
        <v>0</v>
      </c>
      <c r="M36" s="353">
        <f t="shared" si="13"/>
        <v>0</v>
      </c>
      <c r="N36" s="353">
        <f t="shared" si="13"/>
        <v>0</v>
      </c>
      <c r="O36" s="353">
        <f t="shared" si="13"/>
        <v>0</v>
      </c>
      <c r="P36" s="353">
        <f t="shared" si="13"/>
        <v>284</v>
      </c>
      <c r="Q36" s="353">
        <f t="shared" si="13"/>
        <v>1173</v>
      </c>
      <c r="R36" s="353">
        <f t="shared" si="13"/>
        <v>1752</v>
      </c>
      <c r="S36" s="353">
        <f t="shared" ref="S36" si="14">SUM(S32:S35)</f>
        <v>2538</v>
      </c>
      <c r="T36" s="353">
        <f t="shared" ref="T36" si="15">SUM(T32:T35)</f>
        <v>3327</v>
      </c>
      <c r="U36" s="353">
        <f t="shared" ref="U36" si="16">SUM(U32:U35)</f>
        <v>4169</v>
      </c>
      <c r="V36" s="353">
        <f t="shared" ref="V36:W36" si="17">SUM(V32:V35)</f>
        <v>5008</v>
      </c>
      <c r="W36" s="353">
        <f t="shared" si="17"/>
        <v>5347.9</v>
      </c>
      <c r="X36" s="353">
        <f t="shared" ref="X36" si="18">SUM(X32:X35)</f>
        <v>5457.7900000000009</v>
      </c>
      <c r="Y36" s="353">
        <f t="shared" ref="Y36" si="19">SUM(Y32:Y35)</f>
        <v>5604.31</v>
      </c>
      <c r="Z36" s="353">
        <f>SUM(Z32:Z35)</f>
        <v>5620.9600000000009</v>
      </c>
      <c r="AA36" s="353">
        <f t="shared" ref="AA36" si="20">SUM(AA32:AA35)</f>
        <v>5867.38</v>
      </c>
      <c r="AB36" s="353">
        <f t="shared" ref="AB36" si="21">SUM(AB32:AB35)</f>
        <v>5963.9500000000007</v>
      </c>
      <c r="AC36" s="353">
        <f t="shared" ref="AC36" si="22">SUM(AC32:AC35)</f>
        <v>5901.7900000000009</v>
      </c>
      <c r="AD36" s="353">
        <f t="shared" ref="AD36" si="23">SUM(AD32:AD35)</f>
        <v>5961.7300000000005</v>
      </c>
      <c r="AE36" s="353">
        <f t="shared" ref="AE36" si="24">SUM(AE32:AE35)</f>
        <v>6056.08</v>
      </c>
      <c r="AF36" s="353">
        <f t="shared" ref="AF36" si="25">SUM(AF32:AF35)</f>
        <v>6098.26</v>
      </c>
      <c r="AG36" s="353">
        <f t="shared" ref="AG36" si="26">SUM(AG32:AG35)</f>
        <v>6090.49</v>
      </c>
      <c r="AH36" s="353">
        <f t="shared" ref="AH36" si="27">SUM(AH32:AH35)</f>
        <v>6062.74</v>
      </c>
      <c r="AI36" s="353">
        <f t="shared" ref="AI36" si="28">SUM(AI32:AI35)</f>
        <v>6100.4800000000005</v>
      </c>
      <c r="AJ36" s="353">
        <f t="shared" ref="AJ36" si="29">SUM(AJ32:AJ35)</f>
        <v>6187.0599999999995</v>
      </c>
      <c r="AK36" s="353">
        <f t="shared" ref="AK36" si="30">SUM(AK32:AK35)</f>
        <v>6187.0599999999995</v>
      </c>
      <c r="AL36" s="353">
        <f t="shared" ref="AL36" si="31">SUM(AL32:AL35)</f>
        <v>6187.0599999999995</v>
      </c>
      <c r="AM36" s="353">
        <f t="shared" ref="AM36" si="32">SUM(AM32:AM35)</f>
        <v>6187.0599999999995</v>
      </c>
      <c r="AN36" s="353">
        <f t="shared" ref="AN36" si="33">SUM(AN32:AN35)</f>
        <v>6187.0599999999995</v>
      </c>
      <c r="AO36" s="353">
        <f t="shared" ref="AO36" si="34">SUM(AO32:AO35)</f>
        <v>6187.0599999999995</v>
      </c>
      <c r="AP36" s="353">
        <f t="shared" ref="AP36" si="35">SUM(AP32:AP35)</f>
        <v>6187.0599999999995</v>
      </c>
      <c r="AQ36" s="353">
        <f t="shared" ref="AQ36" si="36">SUM(AQ32:AQ35)</f>
        <v>6187.0599999999995</v>
      </c>
      <c r="AR36" s="353">
        <f t="shared" ref="AR36" si="37">SUM(AR32:AR35)</f>
        <v>6187.0599999999995</v>
      </c>
      <c r="AS36" s="353">
        <f t="shared" ref="AS36" si="38">SUM(AS32:AS35)</f>
        <v>5663.0599999999995</v>
      </c>
      <c r="AT36" s="353">
        <f t="shared" ref="AT36" si="39">SUM(AT32:AT35)</f>
        <v>5663.0599999999995</v>
      </c>
      <c r="AU36" s="353">
        <f t="shared" ref="AU36" si="40">SUM(AU32:AU35)</f>
        <v>5663.0599999999995</v>
      </c>
      <c r="AV36" s="353">
        <f t="shared" ref="AV36" si="41">SUM(AV32:AV35)</f>
        <v>5663.0599999999995</v>
      </c>
      <c r="AW36" s="353">
        <f t="shared" ref="AW36" si="42">SUM(AW32:AW35)</f>
        <v>5663.0599999999995</v>
      </c>
      <c r="AX36" s="353">
        <f t="shared" ref="AX36" si="43">SUM(AX32:AX35)</f>
        <v>5663.0599999999995</v>
      </c>
      <c r="AY36" s="353">
        <f t="shared" ref="AY36" si="44">SUM(AY32:AY35)</f>
        <v>5663.0599999999995</v>
      </c>
      <c r="AZ36" s="353">
        <f t="shared" ref="AZ36" si="45">SUM(AZ32:AZ35)</f>
        <v>5663.0599999999995</v>
      </c>
      <c r="BA36" s="353">
        <f t="shared" ref="BA36" si="46">SUM(BA32:BA35)</f>
        <v>5663.0599999999995</v>
      </c>
      <c r="BB36" s="353">
        <f t="shared" ref="BB36" si="47">SUM(BB32:BB35)</f>
        <v>5663.0599999999995</v>
      </c>
      <c r="BC36" s="353">
        <f t="shared" ref="BC36" si="48">SUM(BC32:BC35)</f>
        <v>5663.0599999999995</v>
      </c>
      <c r="BD36" s="353">
        <f t="shared" ref="BD36" si="49">SUM(BD32:BD35)</f>
        <v>5663.0599999999995</v>
      </c>
      <c r="BE36" s="353">
        <f t="shared" ref="BE36" si="50">SUM(BE32:BE35)</f>
        <v>5663.0599999999995</v>
      </c>
      <c r="BF36" s="353">
        <f t="shared" ref="BF36" si="51">SUM(BF32:BF35)</f>
        <v>5663.0599999999995</v>
      </c>
      <c r="BG36" s="353">
        <f t="shared" ref="BG36" si="52">SUM(BG32:BG35)</f>
        <v>5663.0599999999995</v>
      </c>
      <c r="BH36" s="353">
        <f t="shared" ref="BH36" si="53">SUM(BH32:BH35)</f>
        <v>5663.0599999999995</v>
      </c>
      <c r="BI36" s="353">
        <f t="shared" ref="BI36" si="54">SUM(BI32:BI35)</f>
        <v>5663.0599999999995</v>
      </c>
      <c r="BJ36" s="353">
        <f t="shared" ref="BJ36" si="55">SUM(BJ32:BJ35)</f>
        <v>5663.0599999999995</v>
      </c>
      <c r="BK36" s="353">
        <f t="shared" ref="BK36" si="56">SUM(BK32:BK35)</f>
        <v>5663.0599999999995</v>
      </c>
      <c r="BL36" s="353">
        <f t="shared" ref="BL36" si="57">SUM(BL32:BL35)</f>
        <v>5663.0599999999995</v>
      </c>
      <c r="BM36" s="353">
        <f t="shared" ref="BM36" si="58">SUM(BM32:BM35)</f>
        <v>5663.0599999999995</v>
      </c>
      <c r="BN36" s="353">
        <f t="shared" ref="BN36" si="59">SUM(BN32:BN35)</f>
        <v>5663.0599999999995</v>
      </c>
      <c r="BO36" s="353">
        <f t="shared" ref="BO36" si="60">SUM(BO32:BO35)</f>
        <v>5663.0599999999995</v>
      </c>
      <c r="BP36" s="353">
        <f t="shared" ref="BP36" si="61">SUM(BP32:BP35)</f>
        <v>5663.0599999999995</v>
      </c>
      <c r="BQ36" s="353">
        <f t="shared" ref="BQ36" si="62">SUM(BQ32:BQ35)</f>
        <v>5663.0599999999995</v>
      </c>
      <c r="BR36" s="353">
        <f t="shared" ref="BR36" si="63">SUM(BR32:BR35)</f>
        <v>5663.0599999999995</v>
      </c>
      <c r="BS36" s="353">
        <f t="shared" ref="BS36" si="64">SUM(BS32:BS35)</f>
        <v>5663.0599999999995</v>
      </c>
      <c r="BT36" s="353">
        <f t="shared" ref="BT36" si="65">SUM(BT32:BT35)</f>
        <v>5663.0599999999995</v>
      </c>
      <c r="BU36" s="353">
        <f t="shared" ref="BU36" si="66">SUM(BU32:BU35)</f>
        <v>5663.0599999999995</v>
      </c>
      <c r="BV36" s="353">
        <f t="shared" ref="BV36" si="67">SUM(BV32:BV35)</f>
        <v>5663.0599999999995</v>
      </c>
      <c r="BW36" s="353">
        <f t="shared" ref="BW36" si="68">SUM(BW32:BW35)</f>
        <v>5663.0599999999995</v>
      </c>
      <c r="BX36" s="353">
        <f t="shared" ref="BX36" si="69">SUM(BX32:BX35)</f>
        <v>5663.0599999999995</v>
      </c>
      <c r="BY36" s="353">
        <f t="shared" ref="BY36" si="70">SUM(BY32:BY35)</f>
        <v>5663.0599999999995</v>
      </c>
      <c r="BZ36" s="353">
        <f t="shared" ref="BZ36" si="71">SUM(BZ32:BZ35)</f>
        <v>5663.0599999999995</v>
      </c>
      <c r="CA36" s="353">
        <f t="shared" ref="CA36" si="72">SUM(CA32:CA35)</f>
        <v>5663.0599999999995</v>
      </c>
      <c r="CB36" s="353">
        <f t="shared" ref="CB36" si="73">SUM(CB32:CB35)</f>
        <v>5663.0599999999995</v>
      </c>
      <c r="CC36" s="353">
        <f t="shared" ref="CC36" si="74">SUM(CC32:CC35)</f>
        <v>5663.0599999999995</v>
      </c>
      <c r="CD36" s="353">
        <f t="shared" ref="CD36" si="75">SUM(CD32:CD35)</f>
        <v>5663.0599999999995</v>
      </c>
      <c r="CE36" s="353">
        <f t="shared" ref="CE36" si="76">SUM(CE32:CE35)</f>
        <v>5663.0599999999995</v>
      </c>
      <c r="CF36" s="353">
        <f t="shared" ref="CF36" si="77">SUM(CF32:CF35)</f>
        <v>5663.0599999999995</v>
      </c>
      <c r="CG36" s="353">
        <f t="shared" ref="CG36" si="78">SUM(CG32:CG35)</f>
        <v>5663.0599999999995</v>
      </c>
      <c r="CH36" s="69"/>
      <c r="CI36" s="69"/>
      <c r="CJ36" s="69"/>
      <c r="CK36" s="69"/>
      <c r="CL36" s="69"/>
      <c r="CM36" s="69"/>
      <c r="CN36" s="69"/>
    </row>
    <row r="37" spans="1:92" ht="15.75" thickTop="1">
      <c r="B37" s="72" t="s">
        <v>168</v>
      </c>
      <c r="C37" s="72">
        <f>'Med LF - portfolio'!M61</f>
        <v>0</v>
      </c>
      <c r="D37" s="136">
        <v>75</v>
      </c>
      <c r="E37" s="136">
        <f t="shared" si="12"/>
        <v>0</v>
      </c>
      <c r="G37" s="134"/>
      <c r="H37" s="272"/>
      <c r="CH37" s="69"/>
      <c r="CI37" s="69"/>
      <c r="CJ37" s="69"/>
      <c r="CK37" s="69"/>
      <c r="CL37" s="69"/>
      <c r="CM37" s="69"/>
      <c r="CN37" s="69"/>
    </row>
    <row r="38" spans="1:92">
      <c r="B38" s="72" t="s">
        <v>137</v>
      </c>
      <c r="C38" s="72">
        <f>'Med LF - portfolio'!N61</f>
        <v>106</v>
      </c>
      <c r="D38" s="136">
        <v>75</v>
      </c>
      <c r="E38" s="136">
        <f t="shared" si="12"/>
        <v>7.95</v>
      </c>
      <c r="G38" s="134"/>
      <c r="H38" s="272" t="s">
        <v>246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366</v>
      </c>
      <c r="P38" s="133">
        <v>3892</v>
      </c>
      <c r="Q38" s="133">
        <v>5286</v>
      </c>
      <c r="R38" s="133">
        <v>5286</v>
      </c>
      <c r="S38" s="133">
        <v>5286</v>
      </c>
      <c r="T38" s="133">
        <v>5286</v>
      </c>
      <c r="U38" s="133">
        <v>5286</v>
      </c>
      <c r="V38" s="133">
        <v>5286</v>
      </c>
      <c r="W38" s="133">
        <v>5286</v>
      </c>
      <c r="X38" s="133">
        <v>5286</v>
      </c>
      <c r="Y38" s="133">
        <v>5286</v>
      </c>
      <c r="Z38" s="133">
        <v>5286</v>
      </c>
      <c r="AA38" s="133">
        <v>5286</v>
      </c>
      <c r="AB38" s="133">
        <v>5286</v>
      </c>
      <c r="AC38" s="133">
        <v>5286</v>
      </c>
      <c r="AD38" s="133">
        <v>5286</v>
      </c>
      <c r="AE38" s="133">
        <v>5286</v>
      </c>
      <c r="AF38" s="133">
        <v>5286</v>
      </c>
      <c r="AG38" s="133">
        <v>5286</v>
      </c>
      <c r="AH38" s="133">
        <v>5286</v>
      </c>
      <c r="AI38" s="133">
        <v>5286</v>
      </c>
      <c r="AJ38" s="133">
        <v>5286</v>
      </c>
      <c r="AK38" s="133">
        <v>5286</v>
      </c>
      <c r="AL38" s="133">
        <v>5286</v>
      </c>
      <c r="AM38" s="133">
        <v>5286</v>
      </c>
      <c r="AN38" s="133">
        <v>5286</v>
      </c>
      <c r="AO38" s="133">
        <v>5286</v>
      </c>
      <c r="AP38" s="133">
        <v>5286</v>
      </c>
      <c r="AQ38" s="133">
        <v>5286</v>
      </c>
      <c r="AR38" s="133">
        <v>5286</v>
      </c>
      <c r="AS38" s="133">
        <v>5286</v>
      </c>
      <c r="AT38" s="133">
        <v>5286</v>
      </c>
      <c r="AU38" s="133">
        <v>5286</v>
      </c>
      <c r="AV38" s="133">
        <v>5286</v>
      </c>
      <c r="AW38" s="133">
        <v>5286</v>
      </c>
      <c r="AX38" s="133">
        <v>5286</v>
      </c>
      <c r="AY38" s="133">
        <v>5286</v>
      </c>
      <c r="AZ38" s="133">
        <v>5286</v>
      </c>
      <c r="BA38" s="133">
        <v>5286</v>
      </c>
      <c r="BB38" s="133">
        <v>5286</v>
      </c>
      <c r="BC38" s="133">
        <v>5286</v>
      </c>
      <c r="BD38" s="133">
        <v>5286</v>
      </c>
      <c r="BE38" s="133">
        <v>5286</v>
      </c>
      <c r="BF38" s="133">
        <v>5286</v>
      </c>
      <c r="BG38" s="133">
        <v>5286</v>
      </c>
      <c r="BH38" s="133">
        <v>5286</v>
      </c>
      <c r="BI38" s="133">
        <v>5286</v>
      </c>
      <c r="BJ38" s="133">
        <v>5286</v>
      </c>
      <c r="BK38" s="133">
        <v>5286</v>
      </c>
      <c r="BL38" s="133">
        <v>5286</v>
      </c>
      <c r="BM38" s="133">
        <v>5286</v>
      </c>
      <c r="BN38" s="133">
        <v>5286</v>
      </c>
      <c r="BO38" s="133">
        <v>5286</v>
      </c>
      <c r="BP38" s="133">
        <v>5286</v>
      </c>
      <c r="BQ38" s="133">
        <v>5286</v>
      </c>
      <c r="BR38" s="133">
        <v>5286</v>
      </c>
      <c r="BS38" s="133">
        <v>5286</v>
      </c>
      <c r="BT38" s="133">
        <v>5286</v>
      </c>
      <c r="BU38" s="133">
        <v>5286</v>
      </c>
      <c r="BV38" s="133">
        <v>5286</v>
      </c>
      <c r="BW38" s="133">
        <v>5286</v>
      </c>
      <c r="BX38" s="133">
        <v>5286</v>
      </c>
      <c r="BY38" s="133">
        <v>5286</v>
      </c>
      <c r="BZ38" s="133">
        <v>5286</v>
      </c>
      <c r="CA38" s="133">
        <v>5286</v>
      </c>
      <c r="CB38" s="133">
        <v>5286</v>
      </c>
      <c r="CC38" s="133">
        <v>5286</v>
      </c>
      <c r="CD38" s="133">
        <v>5286</v>
      </c>
      <c r="CE38" s="133">
        <v>5286</v>
      </c>
      <c r="CF38" s="133">
        <v>5286</v>
      </c>
      <c r="CG38" s="133">
        <v>5286</v>
      </c>
      <c r="CH38" s="360"/>
      <c r="CI38" s="360"/>
      <c r="CJ38" s="360"/>
      <c r="CK38" s="360"/>
      <c r="CL38" s="360"/>
      <c r="CM38" s="360"/>
      <c r="CN38" s="69"/>
    </row>
    <row r="39" spans="1:92" ht="15.75" thickBot="1">
      <c r="B39" s="72" t="s">
        <v>140</v>
      </c>
      <c r="C39" s="72">
        <f>'Med LF - portfolio'!O61</f>
        <v>117</v>
      </c>
      <c r="D39" s="136">
        <v>75</v>
      </c>
      <c r="E39" s="136">
        <f t="shared" si="12"/>
        <v>8.7750000000000004</v>
      </c>
      <c r="G39" s="134"/>
      <c r="H39" s="355" t="s">
        <v>247</v>
      </c>
      <c r="I39" s="356"/>
      <c r="J39" s="357">
        <v>1</v>
      </c>
      <c r="K39" s="357">
        <v>1</v>
      </c>
      <c r="L39" s="357">
        <v>1</v>
      </c>
      <c r="M39" s="357">
        <v>1</v>
      </c>
      <c r="N39" s="357">
        <v>1</v>
      </c>
      <c r="O39" s="357">
        <v>1</v>
      </c>
      <c r="P39" s="357">
        <v>1</v>
      </c>
      <c r="Q39" s="357">
        <v>1</v>
      </c>
      <c r="R39" s="357">
        <v>1</v>
      </c>
      <c r="S39" s="357">
        <v>1</v>
      </c>
      <c r="T39" s="357">
        <v>1</v>
      </c>
      <c r="U39" s="357">
        <v>1</v>
      </c>
      <c r="V39" s="357">
        <v>1</v>
      </c>
      <c r="W39" s="357">
        <f>W38/W36</f>
        <v>0.98842536322668717</v>
      </c>
      <c r="X39" s="357">
        <f t="shared" ref="X39:CG39" si="79">X38/X36</f>
        <v>0.9685238897062729</v>
      </c>
      <c r="Y39" s="357">
        <f t="shared" si="79"/>
        <v>0.94320264225212369</v>
      </c>
      <c r="Z39" s="357">
        <f t="shared" si="79"/>
        <v>0.94040875579972094</v>
      </c>
      <c r="AA39" s="357">
        <f t="shared" si="79"/>
        <v>0.90091318441962165</v>
      </c>
      <c r="AB39" s="357">
        <f t="shared" si="79"/>
        <v>0.88632533807292135</v>
      </c>
      <c r="AC39" s="357">
        <f t="shared" si="79"/>
        <v>0.89566046911191333</v>
      </c>
      <c r="AD39" s="357">
        <f t="shared" si="79"/>
        <v>0.88665538358832074</v>
      </c>
      <c r="AE39" s="357">
        <f t="shared" si="79"/>
        <v>0.87284183828483108</v>
      </c>
      <c r="AF39" s="357">
        <f t="shared" si="79"/>
        <v>0.86680462951727211</v>
      </c>
      <c r="AG39" s="357">
        <f t="shared" si="79"/>
        <v>0.8679104636901136</v>
      </c>
      <c r="AH39" s="357">
        <f t="shared" si="79"/>
        <v>0.87188300999218182</v>
      </c>
      <c r="AI39" s="357">
        <f t="shared" si="79"/>
        <v>0.86648919429290805</v>
      </c>
      <c r="AJ39" s="357">
        <f t="shared" si="79"/>
        <v>0.85436378506107913</v>
      </c>
      <c r="AK39" s="357">
        <f t="shared" si="79"/>
        <v>0.85436378506107913</v>
      </c>
      <c r="AL39" s="357">
        <f t="shared" si="79"/>
        <v>0.85436378506107913</v>
      </c>
      <c r="AM39" s="357">
        <f t="shared" si="79"/>
        <v>0.85436378506107913</v>
      </c>
      <c r="AN39" s="357">
        <f t="shared" si="79"/>
        <v>0.85436378506107913</v>
      </c>
      <c r="AO39" s="357">
        <f t="shared" si="79"/>
        <v>0.85436378506107913</v>
      </c>
      <c r="AP39" s="357">
        <f t="shared" si="79"/>
        <v>0.85436378506107913</v>
      </c>
      <c r="AQ39" s="357">
        <f t="shared" si="79"/>
        <v>0.85436378506107913</v>
      </c>
      <c r="AR39" s="357">
        <f t="shared" si="79"/>
        <v>0.85436378506107913</v>
      </c>
      <c r="AS39" s="357">
        <f t="shared" si="79"/>
        <v>0.93341762227488323</v>
      </c>
      <c r="AT39" s="357">
        <f t="shared" si="79"/>
        <v>0.93341762227488323</v>
      </c>
      <c r="AU39" s="357">
        <f t="shared" si="79"/>
        <v>0.93341762227488323</v>
      </c>
      <c r="AV39" s="357">
        <f t="shared" si="79"/>
        <v>0.93341762227488323</v>
      </c>
      <c r="AW39" s="357">
        <f t="shared" si="79"/>
        <v>0.93341762227488323</v>
      </c>
      <c r="AX39" s="357">
        <f t="shared" si="79"/>
        <v>0.93341762227488323</v>
      </c>
      <c r="AY39" s="357">
        <f t="shared" si="79"/>
        <v>0.93341762227488323</v>
      </c>
      <c r="AZ39" s="357">
        <f t="shared" si="79"/>
        <v>0.93341762227488323</v>
      </c>
      <c r="BA39" s="357">
        <f t="shared" si="79"/>
        <v>0.93341762227488323</v>
      </c>
      <c r="BB39" s="357">
        <f t="shared" si="79"/>
        <v>0.93341762227488323</v>
      </c>
      <c r="BC39" s="357">
        <f t="shared" si="79"/>
        <v>0.93341762227488323</v>
      </c>
      <c r="BD39" s="357">
        <f t="shared" si="79"/>
        <v>0.93341762227488323</v>
      </c>
      <c r="BE39" s="357">
        <f t="shared" si="79"/>
        <v>0.93341762227488323</v>
      </c>
      <c r="BF39" s="357">
        <f t="shared" si="79"/>
        <v>0.93341762227488323</v>
      </c>
      <c r="BG39" s="357">
        <f t="shared" si="79"/>
        <v>0.93341762227488323</v>
      </c>
      <c r="BH39" s="357">
        <f t="shared" si="79"/>
        <v>0.93341762227488323</v>
      </c>
      <c r="BI39" s="357">
        <f t="shared" si="79"/>
        <v>0.93341762227488323</v>
      </c>
      <c r="BJ39" s="357">
        <f t="shared" si="79"/>
        <v>0.93341762227488323</v>
      </c>
      <c r="BK39" s="357">
        <f t="shared" si="79"/>
        <v>0.93341762227488323</v>
      </c>
      <c r="BL39" s="357">
        <f t="shared" si="79"/>
        <v>0.93341762227488323</v>
      </c>
      <c r="BM39" s="357">
        <f t="shared" si="79"/>
        <v>0.93341762227488323</v>
      </c>
      <c r="BN39" s="357">
        <f t="shared" si="79"/>
        <v>0.93341762227488323</v>
      </c>
      <c r="BO39" s="357">
        <f t="shared" si="79"/>
        <v>0.93341762227488323</v>
      </c>
      <c r="BP39" s="357">
        <f t="shared" si="79"/>
        <v>0.93341762227488323</v>
      </c>
      <c r="BQ39" s="357">
        <f t="shared" si="79"/>
        <v>0.93341762227488323</v>
      </c>
      <c r="BR39" s="357">
        <f t="shared" si="79"/>
        <v>0.93341762227488323</v>
      </c>
      <c r="BS39" s="357">
        <f t="shared" si="79"/>
        <v>0.93341762227488323</v>
      </c>
      <c r="BT39" s="357">
        <f t="shared" si="79"/>
        <v>0.93341762227488323</v>
      </c>
      <c r="BU39" s="357">
        <f t="shared" si="79"/>
        <v>0.93341762227488323</v>
      </c>
      <c r="BV39" s="357">
        <f t="shared" si="79"/>
        <v>0.93341762227488323</v>
      </c>
      <c r="BW39" s="357">
        <f t="shared" si="79"/>
        <v>0.93341762227488323</v>
      </c>
      <c r="BX39" s="357">
        <f t="shared" si="79"/>
        <v>0.93341762227488323</v>
      </c>
      <c r="BY39" s="357">
        <f t="shared" si="79"/>
        <v>0.93341762227488323</v>
      </c>
      <c r="BZ39" s="357">
        <f t="shared" si="79"/>
        <v>0.93341762227488323</v>
      </c>
      <c r="CA39" s="357">
        <f t="shared" si="79"/>
        <v>0.93341762227488323</v>
      </c>
      <c r="CB39" s="357">
        <f t="shared" si="79"/>
        <v>0.93341762227488323</v>
      </c>
      <c r="CC39" s="357">
        <f t="shared" si="79"/>
        <v>0.93341762227488323</v>
      </c>
      <c r="CD39" s="357">
        <f t="shared" si="79"/>
        <v>0.93341762227488323</v>
      </c>
      <c r="CE39" s="357">
        <f t="shared" si="79"/>
        <v>0.93341762227488323</v>
      </c>
      <c r="CF39" s="357">
        <f t="shared" si="79"/>
        <v>0.93341762227488323</v>
      </c>
      <c r="CG39" s="357">
        <f t="shared" si="79"/>
        <v>0.93341762227488323</v>
      </c>
      <c r="CH39" s="69"/>
      <c r="CI39" s="69"/>
      <c r="CJ39" s="69"/>
      <c r="CK39" s="69"/>
      <c r="CL39" s="69"/>
      <c r="CM39" s="69"/>
      <c r="CN39" s="69"/>
    </row>
    <row r="40" spans="1:92">
      <c r="B40" s="72" t="s">
        <v>141</v>
      </c>
      <c r="C40" s="72">
        <f>'Med LF - portfolio'!P61</f>
        <v>62</v>
      </c>
      <c r="D40" s="136">
        <v>75</v>
      </c>
      <c r="E40" s="136">
        <f t="shared" si="12"/>
        <v>4.6500000000000004</v>
      </c>
      <c r="H40" s="272"/>
    </row>
    <row r="41" spans="1:92">
      <c r="B41" s="72" t="s">
        <v>143</v>
      </c>
      <c r="C41" s="72">
        <f>'Med LF - portfolio'!Q61</f>
        <v>10</v>
      </c>
      <c r="D41" s="136">
        <v>75</v>
      </c>
      <c r="E41" s="136">
        <f t="shared" si="12"/>
        <v>0.75</v>
      </c>
      <c r="H41" s="51" t="s">
        <v>248</v>
      </c>
      <c r="J41" s="385"/>
      <c r="L41" s="385"/>
      <c r="M41" s="385"/>
      <c r="N41" s="385"/>
    </row>
    <row r="42" spans="1:92" ht="14.45" customHeight="1">
      <c r="A42" s="336" t="s">
        <v>135</v>
      </c>
      <c r="B42" s="350" t="s">
        <v>121</v>
      </c>
      <c r="C42" s="350" t="s">
        <v>6</v>
      </c>
      <c r="D42" s="350" t="s">
        <v>155</v>
      </c>
      <c r="E42" s="350" t="s">
        <v>156</v>
      </c>
      <c r="F42" s="350" t="s">
        <v>377</v>
      </c>
      <c r="G42" s="350" t="s">
        <v>375</v>
      </c>
      <c r="H42" s="272" t="s">
        <v>249</v>
      </c>
      <c r="J42" s="133" t="s">
        <v>250</v>
      </c>
      <c r="K42" s="133" t="s">
        <v>250</v>
      </c>
      <c r="L42" s="133" t="s">
        <v>250</v>
      </c>
      <c r="M42" s="133" t="s">
        <v>250</v>
      </c>
      <c r="N42" s="75">
        <v>96</v>
      </c>
      <c r="O42" s="187">
        <v>236</v>
      </c>
      <c r="P42" s="133" t="s">
        <v>250</v>
      </c>
      <c r="Q42" s="133" t="s">
        <v>250</v>
      </c>
      <c r="R42" s="133" t="s">
        <v>250</v>
      </c>
      <c r="S42" s="133" t="s">
        <v>250</v>
      </c>
      <c r="T42" s="133">
        <v>124</v>
      </c>
      <c r="U42" s="133">
        <v>330</v>
      </c>
      <c r="V42" s="133">
        <v>182</v>
      </c>
      <c r="W42" s="133">
        <v>389</v>
      </c>
      <c r="CH42" s="76"/>
      <c r="CI42" s="76"/>
      <c r="CJ42" s="76"/>
      <c r="CK42" s="76"/>
      <c r="CL42" s="76"/>
      <c r="CM42" s="76"/>
    </row>
    <row r="43" spans="1:92">
      <c r="A43" s="72" t="s">
        <v>136</v>
      </c>
      <c r="B43" s="72" t="s">
        <v>140</v>
      </c>
      <c r="C43" s="72">
        <v>138</v>
      </c>
      <c r="D43" s="136">
        <f>IF('Input and Output'!$E$16="High",'Sensitivity Data'!E34,IF('Input and Output'!$E$16="Medium",'Sensitivity Data'!D34,IF('Input and Output'!$E$16="Low",'Sensitivity Data'!C34,"error")))</f>
        <v>65.953126958265443</v>
      </c>
      <c r="E43" s="136">
        <f>D43*C43/1000</f>
        <v>9.1015315202406306</v>
      </c>
      <c r="F43" s="386">
        <v>0.87859788251318671</v>
      </c>
      <c r="G43" s="136">
        <f>E43+F43</f>
        <v>9.9801294027538177</v>
      </c>
      <c r="H43" s="272" t="s">
        <v>251</v>
      </c>
      <c r="I43" s="133" t="s">
        <v>6</v>
      </c>
      <c r="J43" s="76">
        <f>'Med LF - portfolio'!E59*J39</f>
        <v>31.080000000000002</v>
      </c>
      <c r="K43" s="76">
        <f>'Med LF - portfolio'!F59*K39</f>
        <v>71.06</v>
      </c>
      <c r="L43" s="76">
        <f>'Med LF - portfolio'!G59*L39</f>
        <v>128.81</v>
      </c>
      <c r="M43" s="76">
        <f>'Med LF - portfolio'!H59*M39</f>
        <v>274.32</v>
      </c>
      <c r="N43" s="76">
        <f>'Med LF - portfolio'!I59*N39</f>
        <v>388.72</v>
      </c>
      <c r="O43" s="76">
        <f>'Med LF - portfolio'!J59*O39</f>
        <v>467.57000000000005</v>
      </c>
      <c r="P43" s="76">
        <f>'Med LF - portfolio'!K62*P39</f>
        <v>0.4197889458586701</v>
      </c>
      <c r="Q43" s="76">
        <f>'Med LF - portfolio'!L62*Q39</f>
        <v>-0.35104901057059124</v>
      </c>
      <c r="R43" s="76">
        <f>'Med LF - portfolio'!M62*R39</f>
        <v>0</v>
      </c>
      <c r="S43" s="76">
        <f>'Med LF - portfolio'!N62*S39</f>
        <v>0.41356885230823082</v>
      </c>
      <c r="T43" s="76">
        <f>'Med LF - portfolio'!O62*T39</f>
        <v>-8.9999999999918145E-2</v>
      </c>
      <c r="U43" s="76">
        <f>'Med LF - portfolio'!P62*U39</f>
        <v>-0.27999999999997272</v>
      </c>
      <c r="V43" s="76">
        <f>'Med LF - portfolio'!Q62*V39</f>
        <v>-0.24999999999977263</v>
      </c>
      <c r="W43" s="76">
        <f>'Med LF - portfolio'!R59*W39</f>
        <v>48.067125413713903</v>
      </c>
      <c r="X43" s="76">
        <f>'Med LF - portfolio'!S59*X39</f>
        <v>49.249439791564107</v>
      </c>
      <c r="Y43" s="76">
        <f>'Med LF - portfolio'!T59*Y39</f>
        <v>54.243583955919839</v>
      </c>
      <c r="Z43" s="76">
        <f>'Med LF - portfolio'!U59*Z39</f>
        <v>49.907492670291347</v>
      </c>
      <c r="AA43" s="76">
        <f>'Med LF - portfolio'!V59*AA39</f>
        <v>82.820949043695975</v>
      </c>
      <c r="AB43" s="76">
        <f>'Med LF - portfolio'!W59*AB39</f>
        <v>103.13281633816524</v>
      </c>
      <c r="AC43" s="76">
        <f>'Med LF - portfolio'!X59*AC39</f>
        <v>111.18729063555301</v>
      </c>
      <c r="AD43" s="76">
        <f>'Med LF - portfolio'!Y59*AD39</f>
        <v>124.8322114553998</v>
      </c>
      <c r="AE43" s="76">
        <f>'Med LF - portfolio'!Z59*AE39</f>
        <v>142.26449122204477</v>
      </c>
      <c r="AF43" s="76">
        <f>'Med LF - portfolio'!AA59*AF39</f>
        <v>153.78847736895443</v>
      </c>
      <c r="AG43" s="76">
        <f>'Med LF - portfolio'!AB59*AG39</f>
        <v>161.69171938546828</v>
      </c>
      <c r="AH43" s="76">
        <f>'Med LF - portfolio'!AC59*AH39</f>
        <v>168.2385456080915</v>
      </c>
      <c r="AI43" s="76">
        <f>'Med LF - portfolio'!AD59*AI39</f>
        <v>177.777587993076</v>
      </c>
      <c r="AJ43" s="76">
        <f>'Med LF - portfolio'!AE59*AJ39</f>
        <v>191.41166240508429</v>
      </c>
      <c r="AK43" s="76">
        <f>'Med LF - portfolio'!AF59*AK39</f>
        <v>191.41166240508429</v>
      </c>
      <c r="AL43" s="76">
        <f>'Med LF - portfolio'!AG59*AL39</f>
        <v>191.41166240508429</v>
      </c>
      <c r="AM43" s="76">
        <f>'Med LF - portfolio'!AH59*AM39</f>
        <v>191.41166240508429</v>
      </c>
      <c r="AN43" s="76">
        <f>'Med LF - portfolio'!AI59*AN39</f>
        <v>191.41166240508429</v>
      </c>
      <c r="AO43" s="76">
        <f>'Med LF - portfolio'!AJ59*AO39</f>
        <v>191.41166240508429</v>
      </c>
      <c r="AP43" s="76">
        <f>'Med LF - portfolio'!AK59*AP39</f>
        <v>191.41166240508429</v>
      </c>
      <c r="AQ43" s="76">
        <f>'Med LF - portfolio'!AL59*AQ39</f>
        <v>191.41166240508429</v>
      </c>
      <c r="AR43" s="76">
        <f>'Med LF - portfolio'!AM59*AR39</f>
        <v>191.41166240508429</v>
      </c>
      <c r="AS43" s="76">
        <f>'Med LF - portfolio'!AN59*AS39</f>
        <v>213.82730891073038</v>
      </c>
      <c r="AT43" s="76">
        <f>'Med LF - portfolio'!AO59*AT39</f>
        <v>213.82730891073038</v>
      </c>
      <c r="AU43" s="76">
        <f>AT43</f>
        <v>213.82730891073038</v>
      </c>
      <c r="AV43" s="76">
        <f t="shared" ref="AV43:CG43" si="80">AU43</f>
        <v>213.82730891073038</v>
      </c>
      <c r="AW43" s="76">
        <f t="shared" si="80"/>
        <v>213.82730891073038</v>
      </c>
      <c r="AX43" s="76">
        <f t="shared" si="80"/>
        <v>213.82730891073038</v>
      </c>
      <c r="AY43" s="76">
        <f t="shared" si="80"/>
        <v>213.82730891073038</v>
      </c>
      <c r="AZ43" s="76">
        <f t="shared" si="80"/>
        <v>213.82730891073038</v>
      </c>
      <c r="BA43" s="76">
        <f t="shared" si="80"/>
        <v>213.82730891073038</v>
      </c>
      <c r="BB43" s="76">
        <f t="shared" si="80"/>
        <v>213.82730891073038</v>
      </c>
      <c r="BC43" s="76">
        <f t="shared" si="80"/>
        <v>213.82730891073038</v>
      </c>
      <c r="BD43" s="76">
        <f t="shared" si="80"/>
        <v>213.82730891073038</v>
      </c>
      <c r="BE43" s="76">
        <f t="shared" si="80"/>
        <v>213.82730891073038</v>
      </c>
      <c r="BF43" s="76">
        <f t="shared" si="80"/>
        <v>213.82730891073038</v>
      </c>
      <c r="BG43" s="76">
        <f t="shared" si="80"/>
        <v>213.82730891073038</v>
      </c>
      <c r="BH43" s="76">
        <f t="shared" si="80"/>
        <v>213.82730891073038</v>
      </c>
      <c r="BI43" s="76">
        <f t="shared" si="80"/>
        <v>213.82730891073038</v>
      </c>
      <c r="BJ43" s="76">
        <f t="shared" si="80"/>
        <v>213.82730891073038</v>
      </c>
      <c r="BK43" s="76">
        <f t="shared" si="80"/>
        <v>213.82730891073038</v>
      </c>
      <c r="BL43" s="76">
        <f t="shared" si="80"/>
        <v>213.82730891073038</v>
      </c>
      <c r="BM43" s="76">
        <f t="shared" si="80"/>
        <v>213.82730891073038</v>
      </c>
      <c r="BN43" s="76">
        <f t="shared" si="80"/>
        <v>213.82730891073038</v>
      </c>
      <c r="BO43" s="76">
        <f t="shared" si="80"/>
        <v>213.82730891073038</v>
      </c>
      <c r="BP43" s="76">
        <f t="shared" si="80"/>
        <v>213.82730891073038</v>
      </c>
      <c r="BQ43" s="76">
        <f t="shared" si="80"/>
        <v>213.82730891073038</v>
      </c>
      <c r="BR43" s="76">
        <f t="shared" si="80"/>
        <v>213.82730891073038</v>
      </c>
      <c r="BS43" s="76">
        <f t="shared" si="80"/>
        <v>213.82730891073038</v>
      </c>
      <c r="BT43" s="76">
        <f t="shared" si="80"/>
        <v>213.82730891073038</v>
      </c>
      <c r="BU43" s="76">
        <f t="shared" si="80"/>
        <v>213.82730891073038</v>
      </c>
      <c r="BV43" s="76">
        <f t="shared" si="80"/>
        <v>213.82730891073038</v>
      </c>
      <c r="BW43" s="76">
        <f t="shared" si="80"/>
        <v>213.82730891073038</v>
      </c>
      <c r="BX43" s="76">
        <f t="shared" si="80"/>
        <v>213.82730891073038</v>
      </c>
      <c r="BY43" s="76">
        <f t="shared" si="80"/>
        <v>213.82730891073038</v>
      </c>
      <c r="BZ43" s="76">
        <f t="shared" si="80"/>
        <v>213.82730891073038</v>
      </c>
      <c r="CA43" s="76">
        <f t="shared" si="80"/>
        <v>213.82730891073038</v>
      </c>
      <c r="CB43" s="76">
        <f t="shared" si="80"/>
        <v>213.82730891073038</v>
      </c>
      <c r="CC43" s="76">
        <f t="shared" si="80"/>
        <v>213.82730891073038</v>
      </c>
      <c r="CD43" s="76">
        <f t="shared" si="80"/>
        <v>213.82730891073038</v>
      </c>
      <c r="CE43" s="76">
        <f t="shared" si="80"/>
        <v>213.82730891073038</v>
      </c>
      <c r="CF43" s="76">
        <f t="shared" si="80"/>
        <v>213.82730891073038</v>
      </c>
      <c r="CG43" s="76">
        <f t="shared" si="80"/>
        <v>213.82730891073038</v>
      </c>
      <c r="CH43" s="361"/>
      <c r="CI43" s="361"/>
      <c r="CJ43" s="361"/>
      <c r="CK43" s="361"/>
      <c r="CL43" s="361"/>
      <c r="CM43" s="361"/>
    </row>
    <row r="44" spans="1:92">
      <c r="A44" s="72" t="s">
        <v>139</v>
      </c>
      <c r="B44" s="72" t="s">
        <v>141</v>
      </c>
      <c r="C44" s="72">
        <v>144</v>
      </c>
      <c r="D44" s="136">
        <f>IF('Input and Output'!$E$16="High",'Sensitivity Data'!E35,IF('Input and Output'!$E$16="Medium",'Sensitivity Data'!D35,IF('Input and Output'!$E$16="Low",'Sensitivity Data'!C35,"error")))</f>
        <v>65.953126958265443</v>
      </c>
      <c r="E44" s="136">
        <f>D44*C44/1000</f>
        <v>9.4972502819902243</v>
      </c>
      <c r="F44" s="386">
        <v>1.3419459769017348</v>
      </c>
      <c r="G44" s="136">
        <f>E44+F44</f>
        <v>10.83919625889196</v>
      </c>
      <c r="H44" s="288" t="s">
        <v>252</v>
      </c>
      <c r="I44" s="133">
        <v>50</v>
      </c>
      <c r="J44" s="361"/>
      <c r="K44" s="361"/>
      <c r="L44" s="361"/>
      <c r="M44" s="361"/>
      <c r="N44" s="361">
        <f>N42*$I$44/1000</f>
        <v>4.8</v>
      </c>
      <c r="O44" s="361">
        <f>O42*$I$44/1000</f>
        <v>11.8</v>
      </c>
      <c r="P44" s="76"/>
      <c r="Q44" s="361"/>
      <c r="R44" s="361"/>
      <c r="S44" s="361"/>
      <c r="T44" s="361"/>
      <c r="U44" s="361"/>
      <c r="V44" s="361"/>
      <c r="W44" s="361">
        <f>W43*$I$44/1000</f>
        <v>2.4033562706856952</v>
      </c>
      <c r="X44" s="361">
        <f t="shared" ref="X44:CG44" si="81">X43*$I$44/1000</f>
        <v>2.4624719895782055</v>
      </c>
      <c r="Y44" s="361">
        <f t="shared" si="81"/>
        <v>2.7121791977959919</v>
      </c>
      <c r="Z44" s="361">
        <f t="shared" si="81"/>
        <v>2.4953746335145675</v>
      </c>
      <c r="AA44" s="361">
        <f t="shared" si="81"/>
        <v>4.1410474521847993</v>
      </c>
      <c r="AB44" s="361">
        <f t="shared" si="81"/>
        <v>5.1566408169082623</v>
      </c>
      <c r="AC44" s="361">
        <f t="shared" si="81"/>
        <v>5.5593645317776508</v>
      </c>
      <c r="AD44" s="361">
        <f t="shared" si="81"/>
        <v>6.2416105727699893</v>
      </c>
      <c r="AE44" s="361">
        <f>AE43*$I$44/1000</f>
        <v>7.1132245611022382</v>
      </c>
      <c r="AF44" s="361">
        <f t="shared" si="81"/>
        <v>7.6894238684477214</v>
      </c>
      <c r="AG44" s="361">
        <f t="shared" si="81"/>
        <v>8.0845859692734141</v>
      </c>
      <c r="AH44" s="361">
        <f t="shared" si="81"/>
        <v>8.4119272804045764</v>
      </c>
      <c r="AI44" s="361">
        <f t="shared" si="81"/>
        <v>8.8888793996538009</v>
      </c>
      <c r="AJ44" s="361">
        <f t="shared" si="81"/>
        <v>9.5705831202542146</v>
      </c>
      <c r="AK44" s="361">
        <f t="shared" si="81"/>
        <v>9.5705831202542146</v>
      </c>
      <c r="AL44" s="361">
        <f t="shared" si="81"/>
        <v>9.5705831202542146</v>
      </c>
      <c r="AM44" s="361">
        <f t="shared" si="81"/>
        <v>9.5705831202542146</v>
      </c>
      <c r="AN44" s="361">
        <f t="shared" si="81"/>
        <v>9.5705831202542146</v>
      </c>
      <c r="AO44" s="361">
        <f t="shared" si="81"/>
        <v>9.5705831202542146</v>
      </c>
      <c r="AP44" s="361">
        <f t="shared" si="81"/>
        <v>9.5705831202542146</v>
      </c>
      <c r="AQ44" s="361">
        <f t="shared" si="81"/>
        <v>9.5705831202542146</v>
      </c>
      <c r="AR44" s="361">
        <f t="shared" si="81"/>
        <v>9.5705831202542146</v>
      </c>
      <c r="AS44" s="361">
        <f t="shared" si="81"/>
        <v>10.691365445536519</v>
      </c>
      <c r="AT44" s="361">
        <f t="shared" si="81"/>
        <v>10.691365445536519</v>
      </c>
      <c r="AU44" s="361">
        <f t="shared" si="81"/>
        <v>10.691365445536519</v>
      </c>
      <c r="AV44" s="361">
        <f t="shared" si="81"/>
        <v>10.691365445536519</v>
      </c>
      <c r="AW44" s="361">
        <f t="shared" si="81"/>
        <v>10.691365445536519</v>
      </c>
      <c r="AX44" s="361">
        <f t="shared" si="81"/>
        <v>10.691365445536519</v>
      </c>
      <c r="AY44" s="361">
        <f t="shared" si="81"/>
        <v>10.691365445536519</v>
      </c>
      <c r="AZ44" s="361">
        <f t="shared" si="81"/>
        <v>10.691365445536519</v>
      </c>
      <c r="BA44" s="361">
        <f t="shared" si="81"/>
        <v>10.691365445536519</v>
      </c>
      <c r="BB44" s="361">
        <f t="shared" si="81"/>
        <v>10.691365445536519</v>
      </c>
      <c r="BC44" s="361">
        <f t="shared" si="81"/>
        <v>10.691365445536519</v>
      </c>
      <c r="BD44" s="361">
        <f t="shared" si="81"/>
        <v>10.691365445536519</v>
      </c>
      <c r="BE44" s="361">
        <f t="shared" si="81"/>
        <v>10.691365445536519</v>
      </c>
      <c r="BF44" s="361">
        <f t="shared" si="81"/>
        <v>10.691365445536519</v>
      </c>
      <c r="BG44" s="361">
        <f t="shared" si="81"/>
        <v>10.691365445536519</v>
      </c>
      <c r="BH44" s="361">
        <f t="shared" si="81"/>
        <v>10.691365445536519</v>
      </c>
      <c r="BI44" s="361">
        <f t="shared" si="81"/>
        <v>10.691365445536519</v>
      </c>
      <c r="BJ44" s="361">
        <f t="shared" si="81"/>
        <v>10.691365445536519</v>
      </c>
      <c r="BK44" s="361">
        <f t="shared" si="81"/>
        <v>10.691365445536519</v>
      </c>
      <c r="BL44" s="361">
        <f t="shared" si="81"/>
        <v>10.691365445536519</v>
      </c>
      <c r="BM44" s="361">
        <f t="shared" si="81"/>
        <v>10.691365445536519</v>
      </c>
      <c r="BN44" s="361">
        <f t="shared" si="81"/>
        <v>10.691365445536519</v>
      </c>
      <c r="BO44" s="361">
        <f t="shared" si="81"/>
        <v>10.691365445536519</v>
      </c>
      <c r="BP44" s="361">
        <f t="shared" si="81"/>
        <v>10.691365445536519</v>
      </c>
      <c r="BQ44" s="361">
        <f t="shared" si="81"/>
        <v>10.691365445536519</v>
      </c>
      <c r="BR44" s="361">
        <f t="shared" si="81"/>
        <v>10.691365445536519</v>
      </c>
      <c r="BS44" s="361">
        <f t="shared" si="81"/>
        <v>10.691365445536519</v>
      </c>
      <c r="BT44" s="361">
        <f t="shared" si="81"/>
        <v>10.691365445536519</v>
      </c>
      <c r="BU44" s="361">
        <f t="shared" si="81"/>
        <v>10.691365445536519</v>
      </c>
      <c r="BV44" s="361">
        <f t="shared" si="81"/>
        <v>10.691365445536519</v>
      </c>
      <c r="BW44" s="361">
        <f t="shared" si="81"/>
        <v>10.691365445536519</v>
      </c>
      <c r="BX44" s="361">
        <f t="shared" si="81"/>
        <v>10.691365445536519</v>
      </c>
      <c r="BY44" s="361">
        <f t="shared" si="81"/>
        <v>10.691365445536519</v>
      </c>
      <c r="BZ44" s="361">
        <f t="shared" si="81"/>
        <v>10.691365445536519</v>
      </c>
      <c r="CA44" s="361">
        <f t="shared" si="81"/>
        <v>10.691365445536519</v>
      </c>
      <c r="CB44" s="361">
        <f t="shared" si="81"/>
        <v>10.691365445536519</v>
      </c>
      <c r="CC44" s="361">
        <f t="shared" si="81"/>
        <v>10.691365445536519</v>
      </c>
      <c r="CD44" s="361">
        <f t="shared" si="81"/>
        <v>10.691365445536519</v>
      </c>
      <c r="CE44" s="361">
        <f t="shared" si="81"/>
        <v>10.691365445536519</v>
      </c>
      <c r="CF44" s="361">
        <f t="shared" si="81"/>
        <v>10.691365445536519</v>
      </c>
      <c r="CG44" s="361">
        <f t="shared" si="81"/>
        <v>10.691365445536519</v>
      </c>
    </row>
    <row r="45" spans="1:92">
      <c r="A45" s="72" t="s">
        <v>117</v>
      </c>
      <c r="B45" s="72" t="s">
        <v>143</v>
      </c>
      <c r="C45" s="72">
        <v>156</v>
      </c>
      <c r="D45" s="136">
        <f>IF('Input and Output'!$E$16="High",'Sensitivity Data'!E36,IF('Input and Output'!$E$16="Medium",'Sensitivity Data'!D36,IF('Input and Output'!$E$16="Low",'Sensitivity Data'!C36,"error")))</f>
        <v>64.519363328737938</v>
      </c>
      <c r="E45" s="136">
        <f>D45*C45/1000</f>
        <v>10.065020679283117</v>
      </c>
      <c r="F45" s="386">
        <v>1.1305579309730962</v>
      </c>
      <c r="G45" s="136">
        <f>E45+F45</f>
        <v>11.195578610256213</v>
      </c>
      <c r="H45" s="288"/>
    </row>
    <row r="46" spans="1:92">
      <c r="A46" s="72"/>
      <c r="B46" s="72"/>
      <c r="C46" s="72"/>
      <c r="D46" s="72"/>
      <c r="F46" s="136"/>
      <c r="H46" s="272"/>
    </row>
    <row r="47" spans="1:92">
      <c r="A47" s="72" t="s">
        <v>109</v>
      </c>
      <c r="B47" s="72"/>
      <c r="C47" s="134">
        <f>C43+C44+C45</f>
        <v>438</v>
      </c>
      <c r="E47" s="244">
        <v>0</v>
      </c>
      <c r="H47" s="272"/>
    </row>
    <row r="48" spans="1:92">
      <c r="H48" s="272"/>
    </row>
    <row r="49" spans="1:32">
      <c r="A49" s="72"/>
      <c r="B49" s="350" t="s">
        <v>121</v>
      </c>
      <c r="C49" s="350" t="s">
        <v>6</v>
      </c>
      <c r="D49" s="350" t="s">
        <v>155</v>
      </c>
      <c r="E49" s="350" t="s">
        <v>156</v>
      </c>
      <c r="H49" s="272"/>
    </row>
    <row r="50" spans="1:32">
      <c r="A50" s="336" t="s">
        <v>145</v>
      </c>
      <c r="B50" s="72"/>
      <c r="C50" s="72"/>
      <c r="D50" s="72"/>
      <c r="E50" s="72"/>
      <c r="H50" s="272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</row>
    <row r="51" spans="1:32" ht="15" customHeight="1">
      <c r="A51" s="72" t="s">
        <v>139</v>
      </c>
      <c r="B51" s="72" t="s">
        <v>148</v>
      </c>
      <c r="C51" s="72">
        <v>144</v>
      </c>
      <c r="D51" s="136">
        <f>IF('Input and Output'!$E$16="High",'Sensitivity Data'!E41,IF('Input and Output'!$E$16="Medium",'Sensitivity Data'!D41,IF('Input and Output'!$E$16="Low",'Sensitivity Data'!C41,"error")))</f>
        <v>54.483017922045377</v>
      </c>
      <c r="E51" s="136">
        <f>C51*D51/1000</f>
        <v>7.845554580774535</v>
      </c>
      <c r="F51" s="386">
        <v>1.3419459769017348</v>
      </c>
      <c r="G51" s="136">
        <f>E51+F51</f>
        <v>9.1875005576762696</v>
      </c>
      <c r="H51" s="272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</row>
    <row r="52" spans="1:32" ht="15" customHeight="1">
      <c r="A52" s="72" t="s">
        <v>117</v>
      </c>
      <c r="B52" s="72" t="s">
        <v>336</v>
      </c>
      <c r="C52" s="72">
        <v>156</v>
      </c>
      <c r="D52" s="136">
        <f>IF('Input and Output'!$E$16="High",'Sensitivity Data'!E42,IF('Input and Output'!$E$16="Medium",'Sensitivity Data'!D42,IF('Input and Output'!$E$16="Low",'Sensitivity Data'!C42,"error")))</f>
        <v>54.483017922045377</v>
      </c>
      <c r="E52" s="136">
        <f>C52*D52/1000</f>
        <v>8.4993507958390779</v>
      </c>
      <c r="F52" s="386">
        <v>1.1305579309730962</v>
      </c>
      <c r="G52" s="136">
        <f>E52+F52</f>
        <v>9.6299087268121735</v>
      </c>
      <c r="H52" s="272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</row>
    <row r="53" spans="1:32" ht="15" customHeight="1">
      <c r="A53" s="336" t="s">
        <v>150</v>
      </c>
      <c r="B53" s="74"/>
      <c r="C53" s="74"/>
      <c r="D53" s="72"/>
      <c r="E53" s="72"/>
      <c r="G53" s="387"/>
      <c r="H53" s="272"/>
    </row>
    <row r="54" spans="1:32" ht="15" customHeight="1">
      <c r="A54" s="72" t="s">
        <v>139</v>
      </c>
      <c r="B54" s="72" t="s">
        <v>153</v>
      </c>
      <c r="C54" s="72">
        <v>144</v>
      </c>
      <c r="D54" s="136">
        <f>IF('Input and Output'!$E$16="High",'Sensitivity Data'!E47,IF('Input and Output'!$E$16="Medium",'Sensitivity Data'!D47,IF('Input and Output'!$E$16="Low",'Sensitivity Data'!C47,"error")))</f>
        <v>54.483017922045377</v>
      </c>
      <c r="E54" s="136">
        <f>C54*D54/1000</f>
        <v>7.845554580774535</v>
      </c>
      <c r="F54" s="386">
        <v>1.3419459769017348</v>
      </c>
      <c r="G54" s="136">
        <f>E54+F54</f>
        <v>9.1875005576762696</v>
      </c>
      <c r="H54" s="272"/>
    </row>
    <row r="55" spans="1:32" ht="15" customHeight="1">
      <c r="A55" s="72" t="s">
        <v>117</v>
      </c>
      <c r="B55" s="72" t="s">
        <v>337</v>
      </c>
      <c r="C55" s="72">
        <v>156</v>
      </c>
      <c r="D55" s="136">
        <f>IF('Input and Output'!$E$16="High",'Sensitivity Data'!E48,IF('Input and Output'!$E$16="Medium",'Sensitivity Data'!D48,IF('Input and Output'!$E$16="Low",'Sensitivity Data'!C48,"error")))</f>
        <v>54.483017922045377</v>
      </c>
      <c r="E55" s="136">
        <f>C55*D55/1000</f>
        <v>8.4993507958390779</v>
      </c>
      <c r="F55" s="386">
        <v>1.1305579309730962</v>
      </c>
      <c r="G55" s="136">
        <f>E55+F55</f>
        <v>9.6299087268121735</v>
      </c>
      <c r="H55" s="272"/>
    </row>
    <row r="56" spans="1:32" ht="15" customHeight="1">
      <c r="A56" s="337" t="s">
        <v>149</v>
      </c>
      <c r="B56" s="72"/>
      <c r="C56" s="350" t="s">
        <v>109</v>
      </c>
      <c r="D56" s="350" t="s">
        <v>109</v>
      </c>
      <c r="E56" s="72"/>
      <c r="H56" s="272"/>
    </row>
    <row r="57" spans="1:32" ht="15" customHeight="1">
      <c r="A57" s="72"/>
      <c r="B57" s="350" t="s">
        <v>121</v>
      </c>
      <c r="C57" s="311" t="s">
        <v>160</v>
      </c>
      <c r="D57" s="350" t="s">
        <v>161</v>
      </c>
      <c r="E57" s="350" t="s">
        <v>156</v>
      </c>
      <c r="H57" s="272"/>
    </row>
    <row r="58" spans="1:32" ht="15" customHeight="1">
      <c r="A58" s="72" t="s">
        <v>136</v>
      </c>
      <c r="B58" s="72" t="s">
        <v>140</v>
      </c>
      <c r="C58" s="72">
        <v>524</v>
      </c>
      <c r="D58" s="135">
        <v>1</v>
      </c>
      <c r="E58" s="136">
        <f>D58*C58/1000</f>
        <v>0.52400000000000002</v>
      </c>
      <c r="H58" s="272"/>
    </row>
    <row r="59" spans="1:32" ht="15" customHeight="1">
      <c r="A59" s="72" t="s">
        <v>162</v>
      </c>
      <c r="B59" s="72" t="s">
        <v>141</v>
      </c>
      <c r="C59" s="72">
        <v>570</v>
      </c>
      <c r="D59" s="135">
        <v>1</v>
      </c>
      <c r="E59" s="136">
        <f>D59*C59/1000</f>
        <v>0.56999999999999995</v>
      </c>
      <c r="H59" s="272"/>
    </row>
    <row r="60" spans="1:32" ht="15" customHeight="1">
      <c r="A60" s="72" t="s">
        <v>163</v>
      </c>
      <c r="B60" s="72" t="s">
        <v>143</v>
      </c>
      <c r="C60" s="72">
        <v>594</v>
      </c>
      <c r="D60" s="135">
        <v>1</v>
      </c>
      <c r="E60" s="136">
        <f>D60*C60/1000</f>
        <v>0.59399999999999997</v>
      </c>
      <c r="H60" s="272"/>
    </row>
    <row r="61" spans="1:32" ht="15" customHeight="1">
      <c r="A61" s="337" t="s">
        <v>320</v>
      </c>
      <c r="B61" s="350" t="s">
        <v>121</v>
      </c>
      <c r="C61" s="350" t="s">
        <v>6</v>
      </c>
      <c r="D61" s="350" t="s">
        <v>155</v>
      </c>
      <c r="E61" s="350" t="s">
        <v>156</v>
      </c>
      <c r="H61" s="272"/>
    </row>
    <row r="62" spans="1:32" ht="15" customHeight="1">
      <c r="A62" s="72" t="s">
        <v>328</v>
      </c>
      <c r="B62" s="72" t="s">
        <v>166</v>
      </c>
      <c r="C62" s="72">
        <f>C12+C13</f>
        <v>81</v>
      </c>
      <c r="D62" s="136">
        <f>IF('Input and Output'!E15="High",'Sensitivity Data'!C7,IF('Input and Output'!E15="Medium",'Sensitivity Data'!D7,IF('Input and Output'!E15="Low",'Sensitivity Data'!E7,"error")))</f>
        <v>186.38927183857626</v>
      </c>
      <c r="E62" s="136">
        <f>C62*D62/1000</f>
        <v>15.097531018924677</v>
      </c>
      <c r="H62" s="272"/>
    </row>
    <row r="63" spans="1:32" ht="15" customHeight="1" thickBot="1">
      <c r="A63" s="337" t="s">
        <v>164</v>
      </c>
      <c r="B63" s="134"/>
      <c r="D63" s="350" t="s">
        <v>161</v>
      </c>
      <c r="E63" s="350" t="s">
        <v>281</v>
      </c>
      <c r="H63" s="272"/>
    </row>
    <row r="64" spans="1:32" ht="15" customHeight="1" thickBot="1">
      <c r="A64" s="134" t="s">
        <v>282</v>
      </c>
      <c r="B64" s="72"/>
      <c r="C64" s="363"/>
      <c r="D64" s="275" t="str">
        <f>'Input and Output'!E14</f>
        <v>Panel</v>
      </c>
      <c r="H64" s="272"/>
    </row>
    <row r="65" spans="1:85" ht="15" customHeight="1">
      <c r="A65" s="134" t="s">
        <v>283</v>
      </c>
      <c r="B65" s="72"/>
      <c r="C65" s="363"/>
      <c r="D65" s="72"/>
      <c r="E65" s="244">
        <v>50</v>
      </c>
      <c r="H65" s="272"/>
    </row>
    <row r="66" spans="1:85" ht="15" customHeight="1">
      <c r="A66" s="72"/>
      <c r="B66" s="72"/>
      <c r="C66" s="363"/>
      <c r="D66" s="72"/>
      <c r="E66" s="136"/>
      <c r="H66" s="272"/>
    </row>
    <row r="67" spans="1:85" ht="15" customHeight="1">
      <c r="A67" s="72"/>
      <c r="B67" s="72"/>
      <c r="C67" s="363"/>
      <c r="D67" s="72"/>
      <c r="E67" s="136"/>
      <c r="H67" s="272"/>
    </row>
    <row r="68" spans="1:85" ht="15" customHeight="1">
      <c r="A68" s="72"/>
      <c r="B68" s="72"/>
      <c r="C68" s="363"/>
      <c r="D68" s="72"/>
      <c r="E68" s="136"/>
      <c r="H68" s="272"/>
    </row>
    <row r="69" spans="1:85" ht="15" customHeight="1">
      <c r="A69" s="72"/>
      <c r="B69" s="72"/>
      <c r="C69" s="363"/>
      <c r="D69" s="72"/>
      <c r="E69" s="136"/>
      <c r="H69" s="272"/>
    </row>
    <row r="70" spans="1:85" ht="15" customHeight="1">
      <c r="A70" s="337"/>
      <c r="B70" s="72"/>
      <c r="C70" s="363"/>
      <c r="D70" s="72"/>
      <c r="E70" s="136"/>
      <c r="H70" s="272"/>
    </row>
    <row r="71" spans="1:85" ht="15" customHeight="1">
      <c r="A71" s="134"/>
      <c r="B71" s="72"/>
      <c r="C71" s="363"/>
      <c r="D71" s="72"/>
      <c r="E71" s="136"/>
      <c r="H71" s="272"/>
    </row>
    <row r="72" spans="1:85" ht="15" customHeight="1">
      <c r="A72" s="134"/>
      <c r="B72" s="72"/>
      <c r="C72" s="363"/>
      <c r="D72" s="72"/>
      <c r="E72" s="136"/>
      <c r="H72" s="272"/>
    </row>
    <row r="73" spans="1:85" ht="15" customHeight="1">
      <c r="A73" s="72"/>
      <c r="B73" s="72"/>
      <c r="C73" s="363"/>
      <c r="D73" s="72"/>
      <c r="E73" s="136"/>
      <c r="H73" s="272"/>
    </row>
    <row r="74" spans="1:85" s="134" customFormat="1" ht="15" customHeight="1">
      <c r="A74" s="133"/>
      <c r="B74" s="72"/>
      <c r="C74" s="363"/>
      <c r="D74" s="72"/>
      <c r="E74" s="136"/>
      <c r="F74" s="133"/>
      <c r="G74" s="133"/>
      <c r="H74" s="272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</row>
    <row r="75" spans="1:85" ht="15" customHeight="1">
      <c r="B75" s="72"/>
      <c r="C75" s="363"/>
      <c r="D75" s="72"/>
      <c r="E75" s="136"/>
      <c r="H75" s="272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</row>
    <row r="76" spans="1:85" ht="15" customHeight="1">
      <c r="B76" s="72"/>
      <c r="C76" s="363"/>
      <c r="D76" s="72"/>
      <c r="E76" s="136"/>
      <c r="F76" s="134"/>
      <c r="H76" s="272"/>
    </row>
    <row r="77" spans="1:85" ht="15" customHeight="1">
      <c r="G77" s="134"/>
      <c r="H77" s="272"/>
    </row>
    <row r="78" spans="1:85" ht="15" customHeight="1"/>
    <row r="79" spans="1:85" ht="15" customHeight="1"/>
    <row r="80" spans="1:85" ht="15" customHeight="1">
      <c r="A80" s="134"/>
      <c r="B80" s="134"/>
      <c r="C80" s="134"/>
      <c r="D80" s="134"/>
      <c r="E80" s="134"/>
    </row>
    <row r="81" spans="1:3" ht="15" customHeight="1"/>
    <row r="82" spans="1:3" ht="15" customHeight="1"/>
    <row r="83" spans="1:3" ht="15" customHeight="1"/>
    <row r="84" spans="1:3" ht="15" customHeight="1"/>
    <row r="85" spans="1:3" ht="15" customHeight="1"/>
    <row r="86" spans="1:3" ht="15" customHeight="1"/>
    <row r="87" spans="1:3" ht="15" customHeight="1"/>
    <row r="88" spans="1:3" ht="15" customHeight="1">
      <c r="A88" s="72"/>
      <c r="B88" s="72"/>
      <c r="C88" s="72"/>
    </row>
    <row r="89" spans="1:3" ht="15" customHeight="1">
      <c r="A89" s="72"/>
      <c r="B89" s="72"/>
      <c r="C89" s="72"/>
    </row>
    <row r="90" spans="1:3" ht="15" customHeight="1">
      <c r="A90" s="72"/>
      <c r="B90" s="72"/>
      <c r="C90" s="72"/>
    </row>
    <row r="91" spans="1:3" ht="15" customHeight="1"/>
    <row r="92" spans="1:3" ht="15" customHeight="1">
      <c r="A92" s="223"/>
      <c r="B92" s="223"/>
      <c r="C92" s="223"/>
    </row>
    <row r="93" spans="1:3" ht="15" customHeight="1">
      <c r="A93" s="72"/>
      <c r="B93" s="72"/>
      <c r="C93" s="72"/>
    </row>
    <row r="94" spans="1:3" ht="15" customHeight="1"/>
    <row r="95" spans="1:3" ht="15" customHeight="1"/>
    <row r="96" spans="1: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Input and Output</vt:lpstr>
      <vt:lpstr>Tornado</vt:lpstr>
      <vt:lpstr>Energy &amp; capacity gap</vt:lpstr>
      <vt:lpstr>Low LF - portfolio</vt:lpstr>
      <vt:lpstr>Low LF - portfolio costs</vt:lpstr>
      <vt:lpstr>Low LF - NPV DSM</vt:lpstr>
      <vt:lpstr>Low LF - NPV Wind</vt:lpstr>
      <vt:lpstr>Med LF - portfolio</vt:lpstr>
      <vt:lpstr>Med LF - portfolio costs</vt:lpstr>
      <vt:lpstr>Med LF - NPV DSM</vt:lpstr>
      <vt:lpstr>Med LF - NPV Wind-Geo</vt:lpstr>
      <vt:lpstr>High LF - portfolio</vt:lpstr>
      <vt:lpstr>High LF - portfolio costs</vt:lpstr>
      <vt:lpstr>High LF - NPV DSM</vt:lpstr>
      <vt:lpstr>High LF - NPV Wind-Geo</vt:lpstr>
      <vt:lpstr>Sensitivity Data</vt:lpstr>
      <vt:lpstr>'Energy &amp; capacity gap'!Print_Area</vt:lpstr>
      <vt:lpstr>'High LF - portfolio'!Print_Area</vt:lpstr>
      <vt:lpstr>'Low LF - portfolio'!Print_Area</vt:lpstr>
      <vt:lpstr>'Med LF - portfolio'!Print_Area</vt:lpstr>
    </vt:vector>
  </TitlesOfParts>
  <Company>Province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Garand, Chris BCUC:EX</dc:creator>
  <cp:lastModifiedBy>Irakarama, Christelle BCUC:EX</cp:lastModifiedBy>
  <dcterms:created xsi:type="dcterms:W3CDTF">2017-10-04T16:35:27Z</dcterms:created>
  <dcterms:modified xsi:type="dcterms:W3CDTF">2017-11-03T22:35:01Z</dcterms:modified>
</cp:coreProperties>
</file>